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hrcnz.sharepoint.com/sites/t/Finance/FinancialManagement/Reporting/Government/"/>
    </mc:Choice>
  </mc:AlternateContent>
  <xr:revisionPtr revIDLastSave="0" documentId="8_{8719833A-B0A4-4E0B-8756-9FC1AEB82BC8}" xr6:coauthVersionLast="41" xr6:coauthVersionMax="41"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1" l="1"/>
  <c r="D25" i="4" l="1"/>
  <c r="C25" i="3"/>
  <c r="C25" i="2"/>
  <c r="C33" i="1"/>
  <c r="C45" i="1"/>
  <c r="C16"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5" i="3" s="1"/>
  <c r="F56" i="13"/>
  <c r="D45" i="1" s="1"/>
  <c r="F55" i="13"/>
  <c r="D33" i="1" s="1"/>
  <c r="F54" i="13"/>
  <c r="D16" i="1" s="1"/>
  <c r="C13" i="13"/>
  <c r="C12" i="13"/>
  <c r="C11" i="13"/>
  <c r="C16" i="13" l="1"/>
  <c r="C17" i="13"/>
  <c r="B5" i="4" l="1"/>
  <c r="B4" i="4"/>
  <c r="B5" i="3"/>
  <c r="B4" i="3"/>
  <c r="B5" i="2"/>
  <c r="B4" i="2"/>
  <c r="B5" i="1"/>
  <c r="B4" i="1"/>
  <c r="C15" i="13" l="1"/>
  <c r="F12" i="13" l="1"/>
  <c r="C25" i="4"/>
  <c r="F11" i="13" s="1"/>
  <c r="F13" i="13" l="1"/>
  <c r="B45" i="1"/>
  <c r="B17" i="13" s="1"/>
  <c r="B33" i="1"/>
  <c r="B16" i="13" s="1"/>
  <c r="B16" i="1"/>
  <c r="B15" i="13" s="1"/>
  <c r="B25" i="3" l="1"/>
  <c r="B13" i="13" s="1"/>
  <c r="B25" i="2"/>
  <c r="B12" i="13" s="1"/>
  <c r="B11" i="13" l="1"/>
  <c r="B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<sst xmlns="http://schemas.openxmlformats.org/spreadsheetml/2006/main" count="282" uniqueCount="191">
  <si>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</si>
  <si>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</si>
  <si>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</si>
  <si>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</si>
  <si>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</si>
  <si>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</si>
  <si>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</si>
  <si>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</si>
  <si>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</si>
  <si>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</si>
  <si>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</si>
  <si>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</si>
  <si>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</si>
  <si>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</si>
  <si>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</si>
  <si>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</si>
  <si>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</si>
  <si>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</si>
  <si>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</si>
  <si>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</si>
  <si>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</si>
  <si>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</si>
  <si>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</si>
  <si>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</si>
  <si>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</si>
  <si>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</si>
  <si>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</si>
  <si>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</si>
  <si>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</si>
  <si>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</si>
  <si>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</si>
  <si>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</si>
  <si>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</si>
  <si>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</si>
  <si>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</si>
  <si>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</si>
  <si>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</si>
  <si>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</si>
  <si>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</si>
  <si>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</si>
  <si>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</si>
  <si>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</si>
  <si>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</si>
  <si>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</si>
  <si>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</si>
  <si>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</si>
  <si>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</si>
  <si>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</si>
  <si>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</si>
  <si>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</si>
  <si>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</si>
  <si>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</si>
  <si>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</si>
  <si>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</si>
  <si>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</si>
  <si>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</si>
  <si>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</si>
  <si>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</si>
  <si>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</si>
  <si>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</si>
  <si>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</si>
  <si>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</si>
  <si>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</si>
  <si>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</si>
  <si>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</si>
  <si>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</si>
  <si>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</si>
  <si>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</si>
  <si>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</si>
  <si>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</si>
  <si>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</si>
  <si>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</si>
  <si>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</si>
  <si>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</si>
  <si>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</si>
  <si>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</si>
  <si>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</si>
  <si>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</si>
  <si>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</si>
  <si>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</si>
  <si>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</si>
  <si>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</si>
  <si>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</si>
  <si>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</si>
  <si>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</si>
  <si>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</si>
  <si>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</si>
  <si>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</si>
  <si>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</si>
  <si>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</si>
  <si>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</si>
  <si>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</si>
  <si>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</si>
  <si>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</si>
  <si>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</si>
  <si>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</si>
  <si>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</si>
  <si>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</si>
  <si>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</si>
  <si>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</si>
  <si>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</si>
  <si>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</si>
  <si>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</si>
  <si>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</si>
  <si>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</si>
  <si>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</si>
  <si>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</si>
  <si>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</si>
  <si>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</si>
  <si>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</si>
  <si>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</si>
  <si>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</si>
  <si>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</si>
  <si>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</si>
  <si>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</si>
  <si>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</si>
  <si>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</si>
  <si>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</si>
  <si>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</si>
  <si>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</si>
  <si>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</si>
  <si>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</si>
  <si>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</si>
  <si>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</si>
  <si>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</si>
  <si>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</si>
  <si>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</si>
  <si>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</si>
  <si>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</si>
  <si>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</si>
  <si>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</si>
  <si>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</si>
  <si>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</si>
  <si>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</si>
  <si>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</si>
  <si>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</si>
  <si>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</si>
  <si>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</si>
  <si>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</si>
  <si>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</si>
  <si>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</si>
  <si>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</si>
  <si>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</si>
  <si>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</si>
  <si>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</si>
  <si>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</si>
  <si>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</si>
  <si>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</si>
  <si>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</si>
  <si>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</si>
  <si>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</si>
  <si>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</si>
  <si>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</si>
  <si>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</si>
  <si>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</si>
  <si>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</si>
  <si>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</si>
  <si>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</si>
  <si>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</si>
  <si>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</si>
  <si>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</si>
  <si>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</si>
  <si>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</si>
  <si>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</si>
  <si>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</si>
  <si>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</si>
  <si>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</si>
  <si>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</si>
  <si>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NZ Human Rights Commission</t>
  </si>
  <si>
    <t>18 Sep 2018-21 Sep 2018</t>
  </si>
  <si>
    <t xml:space="preserve">Parking </t>
  </si>
  <si>
    <t xml:space="preserve">Board meeting </t>
  </si>
  <si>
    <t>Airfares, hotel, meals and taxis</t>
  </si>
  <si>
    <t>Airfares and taxis</t>
  </si>
  <si>
    <t>Auckland</t>
  </si>
  <si>
    <t>Airfares</t>
  </si>
  <si>
    <t>Taxis</t>
  </si>
  <si>
    <t>Management team workshop</t>
  </si>
  <si>
    <t>Wellington</t>
  </si>
  <si>
    <t>Justice Select Committee meeting</t>
  </si>
  <si>
    <t>No information to disclose</t>
  </si>
  <si>
    <t>Hong Kong, China</t>
  </si>
  <si>
    <t>Cynthia Brophy, Chief Executive</t>
  </si>
  <si>
    <t>Meetings in Auckland office, 1 day</t>
  </si>
  <si>
    <t>Powhiri for EEO Commissioner and meetings, 2 days</t>
  </si>
  <si>
    <t>Meetings in Auckland office, end of year function, 1 day</t>
  </si>
  <si>
    <t>Meetings in Auckland office, farewell function, 1 day</t>
  </si>
  <si>
    <t>Internal management meeting</t>
  </si>
  <si>
    <t>Attendance at Reception for new Consul General</t>
  </si>
  <si>
    <t>Asia Pacific Forum 23rd Annual General Meeting Hong Kong Programme 4 days</t>
  </si>
  <si>
    <t>Chief Commissioner Paul Hunt, Audit and Risk Committee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</si>
</sst>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0" fillId="0" borderId="0" xfId="0" applyFill="1" applyAlignment="1" applyProtection="1">
      <alignment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G9" sqref="G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0" t="s">
        <v>98</v>
      </c>
      <c r="B1" s="160"/>
      <c r="C1" s="160"/>
      <c r="D1" s="160"/>
      <c r="E1" s="160"/>
      <c r="F1" s="160"/>
      <c r="G1" s="48"/>
      <c r="H1" s="48"/>
      <c r="I1" s="48"/>
      <c r="J1" s="48"/>
      <c r="K1" s="48"/>
    </row>
    <row r="2" spans="1:11" ht="21" customHeight="1" x14ac:dyDescent="0.2">
      <c r="A2" s="4" t="s">
        <v>2</v>
      </c>
      <c r="B2" s="161" t="s">
        <v>168</v>
      </c>
      <c r="C2" s="161"/>
      <c r="D2" s="161"/>
      <c r="E2" s="161"/>
      <c r="F2" s="161"/>
      <c r="G2" s="48"/>
      <c r="H2" s="48"/>
      <c r="I2" s="48"/>
      <c r="J2" s="48"/>
      <c r="K2" s="48"/>
    </row>
    <row r="3" spans="1:11" ht="21" customHeight="1" x14ac:dyDescent="0.2">
      <c r="A3" s="4" t="s">
        <v>99</v>
      </c>
      <c r="B3" s="161" t="s">
        <v>182</v>
      </c>
      <c r="C3" s="161"/>
      <c r="D3" s="161"/>
      <c r="E3" s="161"/>
      <c r="F3" s="161"/>
      <c r="G3" s="48"/>
      <c r="H3" s="48"/>
      <c r="I3" s="48"/>
      <c r="J3" s="48"/>
      <c r="K3" s="48"/>
    </row>
    <row r="4" spans="1:11" ht="21" customHeight="1" x14ac:dyDescent="0.2">
      <c r="A4" s="4" t="s">
        <v>79</v>
      </c>
      <c r="B4" s="162">
        <v>43282</v>
      </c>
      <c r="C4" s="162"/>
      <c r="D4" s="162"/>
      <c r="E4" s="162"/>
      <c r="F4" s="162"/>
      <c r="G4" s="48"/>
      <c r="H4" s="48"/>
      <c r="I4" s="48"/>
      <c r="J4" s="48"/>
      <c r="K4" s="48"/>
    </row>
    <row r="5" spans="1:11" ht="21" customHeight="1" x14ac:dyDescent="0.2">
      <c r="A5" s="4" t="s">
        <v>80</v>
      </c>
      <c r="B5" s="162">
        <v>43469</v>
      </c>
      <c r="C5" s="162"/>
      <c r="D5" s="162"/>
      <c r="E5" s="162"/>
      <c r="F5" s="162"/>
      <c r="G5" s="48"/>
      <c r="H5" s="48"/>
      <c r="I5" s="48"/>
      <c r="J5" s="48"/>
      <c r="K5" s="48"/>
    </row>
    <row r="6" spans="1:11" ht="21" customHeight="1" x14ac:dyDescent="0.2">
      <c r="A6" s="4" t="s">
        <v>104</v>
      </c>
      <c r="B6" s="159" t="str">
        <f>IF(AND(Travel!B7&lt;&gt;A30,Hospitality!B7&lt;&gt;A30,'All other expenses'!B7&lt;&gt;A30,'Gifts and benefits'!B7&lt;&gt;A30),A31,IF(AND(Travel!B7=A30,Hospitality!B7=A30,'All other expenses'!B7=A30,'Gifts and benefits'!B7=A30),A33,A32))</f>
        <v>Data and totals checked on all sheets</v>
      </c>
      <c r="C6" s="159"/>
      <c r="D6" s="159"/>
      <c r="E6" s="159"/>
      <c r="F6" s="159"/>
      <c r="G6" s="36"/>
      <c r="H6" s="48"/>
      <c r="I6" s="48"/>
      <c r="J6" s="48"/>
      <c r="K6" s="48"/>
    </row>
    <row r="7" spans="1:11" ht="21" customHeight="1" x14ac:dyDescent="0.2">
      <c r="A7" s="4" t="s">
        <v>133</v>
      </c>
      <c r="B7" s="158" t="s">
        <v>63</v>
      </c>
      <c r="C7" s="158"/>
      <c r="D7" s="158"/>
      <c r="E7" s="158"/>
      <c r="F7" s="158"/>
      <c r="G7" s="36"/>
      <c r="H7" s="48"/>
      <c r="I7" s="48"/>
      <c r="J7" s="48"/>
      <c r="K7" s="48"/>
    </row>
    <row r="8" spans="1:11" ht="21" customHeight="1" x14ac:dyDescent="0.2">
      <c r="A8" s="4" t="s">
        <v>100</v>
      </c>
      <c r="B8" s="158" t="s">
        <v>190</v>
      </c>
      <c r="C8" s="158"/>
      <c r="D8" s="158"/>
      <c r="E8" s="158"/>
      <c r="F8" s="158"/>
      <c r="G8" s="36"/>
      <c r="H8" s="48"/>
      <c r="I8" s="48"/>
      <c r="J8" s="48"/>
      <c r="K8" s="48"/>
    </row>
    <row r="9" spans="1:11" ht="66.75" customHeight="1" x14ac:dyDescent="0.2">
      <c r="A9" s="157" t="s">
        <v>125</v>
      </c>
      <c r="B9" s="157"/>
      <c r="C9" s="157"/>
      <c r="D9" s="157"/>
      <c r="E9" s="157"/>
      <c r="F9" s="157"/>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12374.093499999999</v>
      </c>
      <c r="C11" s="107" t="str">
        <f>IF(Travel!B6="",A34,Travel!B6)</f>
        <v>Figures include GST (where applicable)</v>
      </c>
      <c r="D11" s="8"/>
      <c r="E11" s="11" t="s">
        <v>95</v>
      </c>
      <c r="F11" s="58">
        <f>'Gifts and benefits'!C25</f>
        <v>0</v>
      </c>
      <c r="G11" s="49"/>
      <c r="H11" s="49"/>
      <c r="I11" s="49"/>
      <c r="J11" s="49"/>
      <c r="K11" s="49"/>
    </row>
    <row r="12" spans="1:11" ht="27.75" customHeight="1" x14ac:dyDescent="0.2">
      <c r="A12" s="11" t="s">
        <v>12</v>
      </c>
      <c r="B12" s="99">
        <f>Hospitality!B25</f>
        <v>0</v>
      </c>
      <c r="C12" s="107" t="str">
        <f>IF(Hospitality!B6="",A34,Hospitality!B6)</f>
        <v>Figures include GST (where applicable)</v>
      </c>
      <c r="D12" s="8"/>
      <c r="E12" s="11" t="s">
        <v>96</v>
      </c>
      <c r="F12" s="58">
        <f>'Gifts and benefits'!C26</f>
        <v>0</v>
      </c>
      <c r="G12" s="49"/>
      <c r="H12" s="49"/>
      <c r="I12" s="49"/>
      <c r="J12" s="49"/>
      <c r="K12" s="49"/>
    </row>
    <row r="13" spans="1:11" ht="27.75" customHeight="1" x14ac:dyDescent="0.2">
      <c r="A13" s="11" t="s">
        <v>30</v>
      </c>
      <c r="B13" s="99">
        <f>'All other expenses'!B25</f>
        <v>0</v>
      </c>
      <c r="C13" s="107" t="str">
        <f>IF('All other expenses'!B6="",A34,'All other expenses'!B6)</f>
        <v>Figures include GST (where applicable)</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Travel!B16</f>
        <v>8602.68</v>
      </c>
      <c r="C15" s="109" t="str">
        <f>C11</f>
        <v>Figures include GST (where applicable)</v>
      </c>
      <c r="D15" s="8"/>
      <c r="E15" s="8"/>
      <c r="F15" s="60"/>
      <c r="G15" s="48"/>
      <c r="H15" s="48"/>
      <c r="I15" s="48"/>
      <c r="J15" s="48"/>
      <c r="K15" s="48"/>
    </row>
    <row r="16" spans="1:11" ht="27.75" customHeight="1" x14ac:dyDescent="0.2">
      <c r="A16" s="12" t="s">
        <v>91</v>
      </c>
      <c r="B16" s="101">
        <f>Travel!B33</f>
        <v>3639.2899999999995</v>
      </c>
      <c r="C16" s="109" t="str">
        <f>C11</f>
        <v>Figures include GST (where applicable)</v>
      </c>
      <c r="D16" s="61"/>
      <c r="E16" s="8"/>
      <c r="F16" s="62"/>
      <c r="G16" s="48"/>
      <c r="H16" s="48"/>
      <c r="I16" s="48"/>
      <c r="J16" s="48"/>
      <c r="K16" s="48"/>
    </row>
    <row r="17" spans="1:11" ht="27.75" customHeight="1" x14ac:dyDescent="0.2">
      <c r="A17" s="12" t="s">
        <v>46</v>
      </c>
      <c r="B17" s="101">
        <f>Travel!B45</f>
        <v>132.12350000000001</v>
      </c>
      <c r="C17" s="10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COUNT(Travel!B12:B15)</f>
        <v>1</v>
      </c>
      <c r="C54" s="134"/>
      <c r="D54" s="134">
        <f>COUNTIF(Travel!D12:D15,"*")</f>
        <v>1</v>
      </c>
      <c r="E54" s="135"/>
      <c r="F54" s="135" t="b">
        <f>MIN(B54,D54)=MAX(B54,D54)</f>
        <v>1</v>
      </c>
      <c r="G54" s="48"/>
      <c r="H54" s="48"/>
      <c r="I54" s="48"/>
      <c r="J54" s="48"/>
      <c r="K54" s="48"/>
    </row>
    <row r="55" spans="1:11" hidden="1" x14ac:dyDescent="0.2">
      <c r="A55" s="144" t="s">
        <v>111</v>
      </c>
      <c r="B55" s="134">
        <f>COUNT(Travel!B20:B32)</f>
        <v>10</v>
      </c>
      <c r="C55" s="134"/>
      <c r="D55" s="134">
        <f>COUNTIF(Travel!D20:D32,"*")</f>
        <v>10</v>
      </c>
      <c r="E55" s="135"/>
      <c r="F55" s="135" t="b">
        <f>MIN(B55,D55)=MAX(B55,D55)</f>
        <v>1</v>
      </c>
    </row>
    <row r="56" spans="1:11" hidden="1" x14ac:dyDescent="0.2">
      <c r="A56" s="145"/>
      <c r="B56" s="134">
        <f>COUNT(Travel!B37:B44)</f>
        <v>5</v>
      </c>
      <c r="C56" s="134"/>
      <c r="D56" s="134">
        <f>COUNTIF(Travel!D37:D44,"*")</f>
        <v>5</v>
      </c>
      <c r="E56" s="135"/>
      <c r="F56" s="135" t="b">
        <f>MIN(B56,D56)=MAX(B56,D56)</f>
        <v>1</v>
      </c>
    </row>
    <row r="57" spans="1:11" hidden="1" x14ac:dyDescent="0.2">
      <c r="A57" s="146" t="s">
        <v>109</v>
      </c>
      <c r="B57" s="136">
        <f>COUNT(Hospitality!B11:B24)</f>
        <v>0</v>
      </c>
      <c r="C57" s="136"/>
      <c r="D57" s="136">
        <f>COUNTIF(Hospitality!D11:D24,"*")</f>
        <v>0</v>
      </c>
      <c r="E57" s="137"/>
      <c r="F57" s="137" t="b">
        <f>MIN(B57,D57)=MAX(B57,D57)</f>
        <v>1</v>
      </c>
    </row>
    <row r="58" spans="1:11" hidden="1" x14ac:dyDescent="0.2">
      <c r="A58" s="147" t="s">
        <v>110</v>
      </c>
      <c r="B58" s="135">
        <f>COUNT('All other expenses'!B11:B24)</f>
        <v>0</v>
      </c>
      <c r="C58" s="135"/>
      <c r="D58" s="135">
        <f>COUNTIF('All other expenses'!D11:D24,"*")</f>
        <v>0</v>
      </c>
      <c r="E58" s="135"/>
      <c r="F58" s="135" t="b">
        <f>MIN(B58,D58)=MAX(B58,D58)</f>
        <v>1</v>
      </c>
    </row>
    <row r="59" spans="1:11" hidden="1" x14ac:dyDescent="0.2">
      <c r="A59" s="146" t="s">
        <v>108</v>
      </c>
      <c r="B59" s="136">
        <f>COUNTIF('Gifts and benefits'!B11:B24,"*")</f>
        <v>0</v>
      </c>
      <c r="C59" s="136">
        <f>COUNTIF('Gifts and benefits'!C11:C24,"*")</f>
        <v>0</v>
      </c>
      <c r="D59" s="136"/>
      <c r="E59" s="136">
        <f>COUNTA('Gifts and benefits'!E11:E24)</f>
        <v>0</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38"/>
  <sheetViews>
    <sheetView zoomScaleNormal="100" workbookViewId="0">
      <selection activeCell="C13" sqref="C1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0" t="s">
        <v>6</v>
      </c>
      <c r="B1" s="160"/>
      <c r="C1" s="160"/>
      <c r="D1" s="160"/>
      <c r="E1" s="160"/>
      <c r="F1" s="48"/>
    </row>
    <row r="2" spans="1:6" ht="21" customHeight="1" x14ac:dyDescent="0.2">
      <c r="A2" s="4" t="s">
        <v>2</v>
      </c>
      <c r="B2" s="163" t="str">
        <f>'Summary and sign-off'!B2:F2</f>
        <v>NZ Human Rights Commission</v>
      </c>
      <c r="C2" s="163"/>
      <c r="D2" s="163"/>
      <c r="E2" s="163"/>
      <c r="F2" s="48"/>
    </row>
    <row r="3" spans="1:6" ht="21" customHeight="1" x14ac:dyDescent="0.2">
      <c r="A3" s="4" t="s">
        <v>3</v>
      </c>
      <c r="B3" s="163" t="str">
        <f>'Summary and sign-off'!B3:F3</f>
        <v>Cynthia Brophy, Chief Executive</v>
      </c>
      <c r="C3" s="163"/>
      <c r="D3" s="163"/>
      <c r="E3" s="163"/>
      <c r="F3" s="48"/>
    </row>
    <row r="4" spans="1:6" ht="21" customHeight="1" x14ac:dyDescent="0.2">
      <c r="A4" s="4" t="s">
        <v>77</v>
      </c>
      <c r="B4" s="163">
        <f>'Summary and sign-off'!B4:F4</f>
        <v>43282</v>
      </c>
      <c r="C4" s="163"/>
      <c r="D4" s="163"/>
      <c r="E4" s="163"/>
      <c r="F4" s="48"/>
    </row>
    <row r="5" spans="1:6" ht="21" customHeight="1" x14ac:dyDescent="0.2">
      <c r="A5" s="4" t="s">
        <v>78</v>
      </c>
      <c r="B5" s="163">
        <f>'Summary and sign-off'!B5:F5</f>
        <v>43469</v>
      </c>
      <c r="C5" s="163"/>
      <c r="D5" s="163"/>
      <c r="E5" s="163"/>
      <c r="F5" s="48"/>
    </row>
    <row r="6" spans="1:6" ht="21" customHeight="1" x14ac:dyDescent="0.2">
      <c r="A6" s="4" t="s">
        <v>29</v>
      </c>
      <c r="B6" s="158" t="s">
        <v>64</v>
      </c>
      <c r="C6" s="158"/>
      <c r="D6" s="158"/>
      <c r="E6" s="158"/>
      <c r="F6" s="48"/>
    </row>
    <row r="7" spans="1:6" ht="21" customHeight="1" x14ac:dyDescent="0.2">
      <c r="A7" s="4" t="s">
        <v>104</v>
      </c>
      <c r="B7" s="158" t="s">
        <v>116</v>
      </c>
      <c r="C7" s="158"/>
      <c r="D7" s="158"/>
      <c r="E7" s="158"/>
      <c r="F7" s="48"/>
    </row>
    <row r="8" spans="1:6" ht="36" customHeight="1" x14ac:dyDescent="0.2">
      <c r="A8" s="166" t="s">
        <v>4</v>
      </c>
      <c r="B8" s="167"/>
      <c r="C8" s="167"/>
      <c r="D8" s="167"/>
      <c r="E8" s="167"/>
      <c r="F8" s="24"/>
    </row>
    <row r="9" spans="1:6" ht="36" customHeight="1" x14ac:dyDescent="0.2">
      <c r="A9" s="168" t="s">
        <v>142</v>
      </c>
      <c r="B9" s="169"/>
      <c r="C9" s="169"/>
      <c r="D9" s="169"/>
      <c r="E9" s="169"/>
      <c r="F9" s="24"/>
    </row>
    <row r="10" spans="1:6" ht="24.75" customHeight="1" x14ac:dyDescent="0.2">
      <c r="A10" s="165" t="s">
        <v>143</v>
      </c>
      <c r="B10" s="170"/>
      <c r="C10" s="165"/>
      <c r="D10" s="165"/>
      <c r="E10" s="165"/>
      <c r="F10" s="49"/>
    </row>
    <row r="11" spans="1:6" ht="25.5" x14ac:dyDescent="0.2">
      <c r="A11" s="37" t="s">
        <v>49</v>
      </c>
      <c r="B11" s="37" t="s">
        <v>144</v>
      </c>
      <c r="C11" s="37" t="s">
        <v>145</v>
      </c>
      <c r="D11" s="37" t="s">
        <v>102</v>
      </c>
      <c r="E11" s="37" t="s">
        <v>76</v>
      </c>
      <c r="F11" s="50"/>
    </row>
    <row r="12" spans="1:6" s="89" customFormat="1" x14ac:dyDescent="0.2">
      <c r="A12" s="114" t="s">
        <v>169</v>
      </c>
      <c r="B12" s="111">
        <v>8602.68</v>
      </c>
      <c r="C12" s="112" t="s">
        <v>189</v>
      </c>
      <c r="D12" s="112" t="s">
        <v>172</v>
      </c>
      <c r="E12" s="113" t="s">
        <v>181</v>
      </c>
      <c r="F12" s="1"/>
    </row>
    <row r="13" spans="1:6" s="89" customFormat="1" x14ac:dyDescent="0.2">
      <c r="A13" s="110"/>
      <c r="B13" s="111"/>
      <c r="C13" s="112"/>
      <c r="D13" s="112"/>
      <c r="E13" s="113"/>
      <c r="F13" s="1"/>
    </row>
    <row r="14" spans="1:6" s="89" customFormat="1" x14ac:dyDescent="0.2">
      <c r="A14" s="110"/>
      <c r="B14" s="111"/>
      <c r="C14" s="112"/>
      <c r="D14" s="112"/>
      <c r="E14" s="113"/>
      <c r="F14" s="1"/>
    </row>
    <row r="15" spans="1:6" s="89" customFormat="1" x14ac:dyDescent="0.2">
      <c r="A15" s="124"/>
      <c r="B15" s="125"/>
      <c r="C15" s="126"/>
      <c r="D15" s="126"/>
      <c r="E15" s="127"/>
      <c r="F15" s="1"/>
    </row>
    <row r="16" spans="1:6" ht="19.5" customHeight="1" x14ac:dyDescent="0.2">
      <c r="A16" s="128" t="s">
        <v>154</v>
      </c>
      <c r="B16" s="129">
        <f>SUM(B12:B15)</f>
        <v>8602.68</v>
      </c>
      <c r="C16" s="130" t="str">
        <f>IF(SUBTOTAL(3,B12:B15)=SUBTOTAL(103,B12:B15),'Summary and sign-off'!$A$47,'Summary and sign-off'!$A$48)</f>
        <v>Check - there are no hidden rows with data</v>
      </c>
      <c r="D16" s="164" t="str">
        <f>IF('Summary and sign-off'!F54='Summary and sign-off'!F53,'Summary and sign-off'!A50,'Summary and sign-off'!A49)</f>
        <v>Check - each entry provides sufficient information</v>
      </c>
      <c r="E16" s="164"/>
      <c r="F16" s="48"/>
    </row>
    <row r="17" spans="1:6" ht="10.5" customHeight="1" x14ac:dyDescent="0.2">
      <c r="A17" s="29"/>
      <c r="B17" s="24"/>
      <c r="C17" s="29"/>
      <c r="D17" s="29"/>
      <c r="E17" s="29"/>
      <c r="F17" s="29"/>
    </row>
    <row r="18" spans="1:6" ht="24.75" customHeight="1" x14ac:dyDescent="0.2">
      <c r="A18" s="165" t="s">
        <v>92</v>
      </c>
      <c r="B18" s="165"/>
      <c r="C18" s="165"/>
      <c r="D18" s="165"/>
      <c r="E18" s="165"/>
      <c r="F18" s="49"/>
    </row>
    <row r="19" spans="1:6" ht="25.5" x14ac:dyDescent="0.2">
      <c r="A19" s="37" t="s">
        <v>49</v>
      </c>
      <c r="B19" s="37" t="s">
        <v>31</v>
      </c>
      <c r="C19" s="37" t="s">
        <v>146</v>
      </c>
      <c r="D19" s="37" t="s">
        <v>102</v>
      </c>
      <c r="E19" s="37" t="s">
        <v>76</v>
      </c>
      <c r="F19" s="50"/>
    </row>
    <row r="20" spans="1:6" s="89" customFormat="1" x14ac:dyDescent="0.2">
      <c r="A20" s="114">
        <v>43300</v>
      </c>
      <c r="B20" s="111">
        <v>413.71</v>
      </c>
      <c r="C20" s="112" t="s">
        <v>183</v>
      </c>
      <c r="D20" s="112" t="s">
        <v>173</v>
      </c>
      <c r="E20" s="113" t="s">
        <v>174</v>
      </c>
      <c r="F20" s="1"/>
    </row>
    <row r="21" spans="1:6" s="89" customFormat="1" x14ac:dyDescent="0.2">
      <c r="A21" s="114">
        <v>43313</v>
      </c>
      <c r="B21" s="111">
        <v>496.59</v>
      </c>
      <c r="C21" s="112" t="s">
        <v>183</v>
      </c>
      <c r="D21" s="112" t="s">
        <v>173</v>
      </c>
      <c r="E21" s="113" t="s">
        <v>174</v>
      </c>
      <c r="F21" s="1"/>
    </row>
    <row r="22" spans="1:6" s="89" customFormat="1" x14ac:dyDescent="0.2">
      <c r="A22" s="114">
        <v>43326</v>
      </c>
      <c r="B22" s="111">
        <v>492.2</v>
      </c>
      <c r="C22" s="112" t="s">
        <v>183</v>
      </c>
      <c r="D22" s="112" t="s">
        <v>173</v>
      </c>
      <c r="E22" s="113" t="s">
        <v>174</v>
      </c>
      <c r="F22" s="1"/>
    </row>
    <row r="23" spans="1:6" s="89" customFormat="1" x14ac:dyDescent="0.2">
      <c r="A23" s="114">
        <v>43340</v>
      </c>
      <c r="B23" s="111">
        <v>248.59</v>
      </c>
      <c r="C23" s="112" t="s">
        <v>183</v>
      </c>
      <c r="D23" s="112" t="s">
        <v>175</v>
      </c>
      <c r="E23" s="113" t="s">
        <v>174</v>
      </c>
    </row>
    <row r="24" spans="1:6" s="89" customFormat="1" x14ac:dyDescent="0.2">
      <c r="A24" s="114">
        <v>43354</v>
      </c>
      <c r="B24" s="111">
        <v>411.44</v>
      </c>
      <c r="C24" s="112" t="s">
        <v>183</v>
      </c>
      <c r="D24" s="112" t="s">
        <v>173</v>
      </c>
      <c r="E24" s="113" t="s">
        <v>174</v>
      </c>
    </row>
    <row r="25" spans="1:6" s="89" customFormat="1" x14ac:dyDescent="0.2">
      <c r="A25" s="114">
        <v>43359</v>
      </c>
      <c r="B25" s="111">
        <v>31.64</v>
      </c>
      <c r="C25" s="112" t="s">
        <v>183</v>
      </c>
      <c r="D25" s="112" t="s">
        <v>176</v>
      </c>
      <c r="E25" s="113" t="s">
        <v>174</v>
      </c>
    </row>
    <row r="26" spans="1:6" s="89" customFormat="1" x14ac:dyDescent="0.2">
      <c r="A26" s="114">
        <v>43365</v>
      </c>
      <c r="B26" s="111">
        <v>31</v>
      </c>
      <c r="C26" s="112" t="s">
        <v>183</v>
      </c>
      <c r="D26" s="112" t="s">
        <v>176</v>
      </c>
      <c r="E26" s="113" t="s">
        <v>174</v>
      </c>
    </row>
    <row r="27" spans="1:6" s="89" customFormat="1" x14ac:dyDescent="0.2">
      <c r="A27" s="114">
        <v>43409</v>
      </c>
      <c r="B27" s="111">
        <v>632.84</v>
      </c>
      <c r="C27" s="112" t="s">
        <v>184</v>
      </c>
      <c r="D27" s="112" t="s">
        <v>172</v>
      </c>
      <c r="E27" s="113" t="s">
        <v>174</v>
      </c>
    </row>
    <row r="28" spans="1:6" s="89" customFormat="1" x14ac:dyDescent="0.2">
      <c r="A28" s="114">
        <v>43440</v>
      </c>
      <c r="B28" s="111">
        <v>451.43</v>
      </c>
      <c r="C28" s="112" t="s">
        <v>185</v>
      </c>
      <c r="D28" s="112" t="s">
        <v>173</v>
      </c>
      <c r="E28" s="113" t="s">
        <v>174</v>
      </c>
    </row>
    <row r="29" spans="1:6" s="89" customFormat="1" x14ac:dyDescent="0.2">
      <c r="A29" s="114">
        <v>43448</v>
      </c>
      <c r="B29" s="111">
        <v>429.85</v>
      </c>
      <c r="C29" s="112" t="s">
        <v>186</v>
      </c>
      <c r="D29" s="112" t="s">
        <v>173</v>
      </c>
      <c r="E29" s="113" t="s">
        <v>174</v>
      </c>
    </row>
    <row r="30" spans="1:6" s="89" customFormat="1" x14ac:dyDescent="0.2">
      <c r="A30" s="114"/>
      <c r="B30" s="111"/>
      <c r="C30" s="112"/>
      <c r="D30" s="112"/>
      <c r="E30" s="113"/>
      <c r="F30" s="1"/>
    </row>
    <row r="31" spans="1:6" s="89" customFormat="1" x14ac:dyDescent="0.2">
      <c r="A31" s="114"/>
      <c r="B31" s="111"/>
      <c r="C31" s="112"/>
      <c r="D31" s="112"/>
      <c r="E31" s="113"/>
      <c r="F31" s="1"/>
    </row>
    <row r="32" spans="1:6" s="89" customFormat="1" x14ac:dyDescent="0.2">
      <c r="A32" s="114"/>
      <c r="B32" s="111"/>
      <c r="C32" s="112"/>
      <c r="D32" s="112"/>
      <c r="E32" s="113"/>
      <c r="F32" s="1"/>
    </row>
    <row r="33" spans="1:6" ht="19.5" customHeight="1" x14ac:dyDescent="0.2">
      <c r="A33" s="128" t="s">
        <v>155</v>
      </c>
      <c r="B33" s="129">
        <f>SUM(B20:B32)</f>
        <v>3639.2899999999995</v>
      </c>
      <c r="C33" s="130" t="str">
        <f>IF(SUBTOTAL(3,B20:B32)=SUBTOTAL(103,B20:B32),'Summary and sign-off'!$A$47,'Summary and sign-off'!$A$48)</f>
        <v>Check - there are no hidden rows with data</v>
      </c>
      <c r="D33" s="164" t="str">
        <f>IF('Summary and sign-off'!F55='Summary and sign-off'!F53,'Summary and sign-off'!A50,'Summary and sign-off'!A49)</f>
        <v>Check - each entry provides sufficient information</v>
      </c>
      <c r="E33" s="164"/>
      <c r="F33" s="48"/>
    </row>
    <row r="34" spans="1:6" ht="10.5" customHeight="1" x14ac:dyDescent="0.2">
      <c r="A34" s="29"/>
      <c r="B34" s="24"/>
      <c r="C34" s="29"/>
      <c r="D34" s="29"/>
      <c r="E34" s="29"/>
      <c r="F34" s="29"/>
    </row>
    <row r="35" spans="1:6" ht="24.75" customHeight="1" x14ac:dyDescent="0.2">
      <c r="A35" s="165" t="s">
        <v>44</v>
      </c>
      <c r="B35" s="165"/>
      <c r="C35" s="165"/>
      <c r="D35" s="165"/>
      <c r="E35" s="165"/>
      <c r="F35" s="48"/>
    </row>
    <row r="36" spans="1:6" ht="25.5" x14ac:dyDescent="0.2">
      <c r="A36" s="37" t="s">
        <v>49</v>
      </c>
      <c r="B36" s="37" t="s">
        <v>31</v>
      </c>
      <c r="C36" s="37" t="s">
        <v>147</v>
      </c>
      <c r="D36" s="37" t="s">
        <v>88</v>
      </c>
      <c r="E36" s="37" t="s">
        <v>76</v>
      </c>
      <c r="F36" s="51"/>
    </row>
    <row r="37" spans="1:6" s="89" customFormat="1" x14ac:dyDescent="0.2">
      <c r="A37" s="114">
        <v>43368</v>
      </c>
      <c r="B37" s="111">
        <v>51.84</v>
      </c>
      <c r="C37" s="112" t="s">
        <v>188</v>
      </c>
      <c r="D37" s="112" t="s">
        <v>176</v>
      </c>
      <c r="E37" s="113" t="s">
        <v>178</v>
      </c>
      <c r="F37" s="156"/>
    </row>
    <row r="38" spans="1:6" s="89" customFormat="1" x14ac:dyDescent="0.2">
      <c r="A38" s="114">
        <v>43405</v>
      </c>
      <c r="B38" s="111">
        <f>16.09*1.15</f>
        <v>18.503499999999999</v>
      </c>
      <c r="C38" s="112" t="s">
        <v>177</v>
      </c>
      <c r="D38" s="112" t="s">
        <v>170</v>
      </c>
      <c r="E38" s="113" t="s">
        <v>178</v>
      </c>
      <c r="F38" s="156"/>
    </row>
    <row r="39" spans="1:6" s="89" customFormat="1" x14ac:dyDescent="0.2">
      <c r="A39" s="114">
        <v>43446</v>
      </c>
      <c r="B39" s="111">
        <v>27.43</v>
      </c>
      <c r="C39" s="112" t="s">
        <v>187</v>
      </c>
      <c r="D39" s="112" t="s">
        <v>176</v>
      </c>
      <c r="E39" s="113" t="s">
        <v>178</v>
      </c>
      <c r="F39" s="156"/>
    </row>
    <row r="40" spans="1:6" s="89" customFormat="1" x14ac:dyDescent="0.2">
      <c r="A40" s="114">
        <v>43447</v>
      </c>
      <c r="B40" s="111">
        <v>17.39</v>
      </c>
      <c r="C40" s="112" t="s">
        <v>179</v>
      </c>
      <c r="D40" s="112" t="s">
        <v>176</v>
      </c>
      <c r="E40" s="113" t="s">
        <v>178</v>
      </c>
      <c r="F40" s="1"/>
    </row>
    <row r="41" spans="1:6" s="89" customFormat="1" x14ac:dyDescent="0.2">
      <c r="A41" s="114">
        <v>43452</v>
      </c>
      <c r="B41" s="111">
        <v>16.96</v>
      </c>
      <c r="C41" s="112" t="s">
        <v>171</v>
      </c>
      <c r="D41" s="112" t="s">
        <v>176</v>
      </c>
      <c r="E41" s="113" t="s">
        <v>178</v>
      </c>
      <c r="F41" s="1"/>
    </row>
    <row r="42" spans="1:6" s="89" customFormat="1" x14ac:dyDescent="0.2">
      <c r="A42" s="114"/>
      <c r="B42" s="111"/>
      <c r="C42" s="112"/>
      <c r="D42" s="112"/>
      <c r="E42" s="113"/>
      <c r="F42" s="1"/>
    </row>
    <row r="43" spans="1:6" s="89" customFormat="1" x14ac:dyDescent="0.2">
      <c r="A43" s="114"/>
      <c r="B43" s="111"/>
      <c r="C43" s="112"/>
      <c r="D43" s="112"/>
      <c r="E43" s="113"/>
      <c r="F43" s="1"/>
    </row>
    <row r="44" spans="1:6" s="89" customFormat="1" x14ac:dyDescent="0.2">
      <c r="A44" s="114"/>
      <c r="B44" s="111"/>
      <c r="C44" s="112"/>
      <c r="D44" s="112"/>
      <c r="E44" s="113"/>
      <c r="F44" s="1"/>
    </row>
    <row r="45" spans="1:6" ht="19.5" customHeight="1" x14ac:dyDescent="0.2">
      <c r="A45" s="128" t="s">
        <v>152</v>
      </c>
      <c r="B45" s="129">
        <f>SUM(B37:B44)</f>
        <v>132.12350000000001</v>
      </c>
      <c r="C45" s="130" t="str">
        <f>IF(SUBTOTAL(3,B37:B44)=SUBTOTAL(103,B37:B44),'Summary and sign-off'!$A$47,'Summary and sign-off'!$A$48)</f>
        <v>Check - there are no hidden rows with data</v>
      </c>
      <c r="D45" s="164" t="str">
        <f>IF('Summary and sign-off'!F56='Summary and sign-off'!F53,'Summary and sign-off'!A50,'Summary and sign-off'!A49)</f>
        <v>Check - each entry provides sufficient information</v>
      </c>
      <c r="E45" s="164"/>
      <c r="F45" s="48"/>
    </row>
    <row r="46" spans="1:6" ht="10.5" customHeight="1" x14ac:dyDescent="0.2">
      <c r="A46" s="29"/>
      <c r="B46" s="97"/>
      <c r="C46" s="24"/>
      <c r="D46" s="29"/>
      <c r="E46" s="29"/>
      <c r="F46" s="29"/>
    </row>
    <row r="47" spans="1:6" ht="34.5" customHeight="1" x14ac:dyDescent="0.2">
      <c r="A47" s="52" t="s">
        <v>1</v>
      </c>
      <c r="B47" s="98">
        <f>B16+B33+B45</f>
        <v>12374.093499999999</v>
      </c>
      <c r="C47" s="53"/>
      <c r="D47" s="53"/>
      <c r="E47" s="53"/>
      <c r="F47" s="28"/>
    </row>
    <row r="48" spans="1:6" x14ac:dyDescent="0.2">
      <c r="A48" s="29"/>
      <c r="B48" s="24"/>
      <c r="C48" s="29"/>
      <c r="D48" s="29"/>
      <c r="E48" s="29"/>
      <c r="F48" s="29"/>
    </row>
    <row r="49" spans="1:6" x14ac:dyDescent="0.2">
      <c r="A49" s="54" t="s">
        <v>8</v>
      </c>
      <c r="B49" s="27"/>
      <c r="C49" s="28"/>
      <c r="D49" s="28"/>
      <c r="E49" s="28"/>
      <c r="F49" s="29"/>
    </row>
    <row r="50" spans="1:6" ht="12.6" customHeight="1" x14ac:dyDescent="0.2">
      <c r="A50" s="25" t="s">
        <v>50</v>
      </c>
      <c r="B50" s="55"/>
      <c r="C50" s="55"/>
      <c r="D50" s="34"/>
      <c r="E50" s="34"/>
      <c r="F50" s="29"/>
    </row>
    <row r="51" spans="1:6" ht="12.95" customHeight="1" x14ac:dyDescent="0.2">
      <c r="A51" s="33" t="s">
        <v>156</v>
      </c>
      <c r="B51" s="29"/>
      <c r="C51" s="34"/>
      <c r="D51" s="29"/>
      <c r="E51" s="34"/>
      <c r="F51" s="29"/>
    </row>
    <row r="52" spans="1:6" x14ac:dyDescent="0.2">
      <c r="A52" s="33" t="s">
        <v>149</v>
      </c>
      <c r="B52" s="34"/>
      <c r="C52" s="34"/>
      <c r="D52" s="34"/>
      <c r="E52" s="56"/>
      <c r="F52" s="48"/>
    </row>
    <row r="53" spans="1:6" x14ac:dyDescent="0.2">
      <c r="A53" s="25" t="s">
        <v>157</v>
      </c>
      <c r="B53" s="27"/>
      <c r="C53" s="28"/>
      <c r="D53" s="28"/>
      <c r="E53" s="28"/>
      <c r="F53" s="29"/>
    </row>
    <row r="54" spans="1:6" ht="12.95" customHeight="1" x14ac:dyDescent="0.2">
      <c r="A54" s="33" t="s">
        <v>148</v>
      </c>
      <c r="B54" s="29"/>
      <c r="C54" s="34"/>
      <c r="D54" s="29"/>
      <c r="E54" s="34"/>
      <c r="F54" s="29"/>
    </row>
    <row r="55" spans="1:6" x14ac:dyDescent="0.2">
      <c r="A55" s="33" t="s">
        <v>153</v>
      </c>
      <c r="B55" s="34"/>
      <c r="C55" s="34"/>
      <c r="D55" s="34"/>
      <c r="E55" s="56"/>
      <c r="F55" s="48"/>
    </row>
    <row r="56" spans="1:6" x14ac:dyDescent="0.2">
      <c r="A56" s="38" t="s">
        <v>165</v>
      </c>
      <c r="B56" s="38"/>
      <c r="C56" s="38"/>
      <c r="D56" s="38"/>
      <c r="E56" s="56"/>
      <c r="F56" s="48"/>
    </row>
    <row r="57" spans="1:6" x14ac:dyDescent="0.2">
      <c r="A57" s="42"/>
      <c r="B57" s="29"/>
      <c r="C57" s="29"/>
      <c r="D57" s="29"/>
      <c r="E57" s="48"/>
      <c r="F57" s="48"/>
    </row>
    <row r="58" spans="1:6" hidden="1" x14ac:dyDescent="0.2">
      <c r="A58" s="42"/>
      <c r="B58" s="29"/>
      <c r="C58" s="29"/>
      <c r="D58" s="29"/>
      <c r="E58" s="48"/>
      <c r="F58" s="48"/>
    </row>
    <row r="59" spans="1:6" hidden="1" x14ac:dyDescent="0.2"/>
    <row r="60" spans="1:6" hidden="1" x14ac:dyDescent="0.2"/>
    <row r="61" spans="1:6" hidden="1" x14ac:dyDescent="0.2"/>
    <row r="62" spans="1:6" hidden="1" x14ac:dyDescent="0.2"/>
    <row r="63" spans="1:6" ht="12.75" hidden="1" customHeight="1" x14ac:dyDescent="0.2"/>
    <row r="64" spans="1:6" hidden="1" x14ac:dyDescent="0.2"/>
    <row r="65" spans="1:6" hidden="1" x14ac:dyDescent="0.2"/>
    <row r="66" spans="1:6" hidden="1" x14ac:dyDescent="0.2">
      <c r="A66" s="57"/>
      <c r="B66" s="48"/>
      <c r="C66" s="48"/>
      <c r="D66" s="48"/>
      <c r="E66" s="48"/>
      <c r="F66" s="48"/>
    </row>
    <row r="67" spans="1:6" hidden="1" x14ac:dyDescent="0.2">
      <c r="A67" s="57"/>
      <c r="B67" s="48"/>
      <c r="C67" s="48"/>
      <c r="D67" s="48"/>
      <c r="E67" s="48"/>
      <c r="F67" s="48"/>
    </row>
    <row r="68" spans="1:6" hidden="1" x14ac:dyDescent="0.2">
      <c r="A68" s="57"/>
      <c r="B68" s="48"/>
      <c r="C68" s="48"/>
      <c r="D68" s="48"/>
      <c r="E68" s="48"/>
      <c r="F68" s="48"/>
    </row>
    <row r="69" spans="1:6" hidden="1" x14ac:dyDescent="0.2">
      <c r="A69" s="57"/>
      <c r="B69" s="48"/>
      <c r="C69" s="48"/>
      <c r="D69" s="48"/>
      <c r="E69" s="48"/>
      <c r="F69" s="48"/>
    </row>
    <row r="70" spans="1:6" hidden="1" x14ac:dyDescent="0.2">
      <c r="A70" s="57"/>
      <c r="B70" s="48"/>
      <c r="C70" s="48"/>
      <c r="D70" s="48"/>
      <c r="E70" s="48"/>
      <c r="F70" s="48"/>
    </row>
    <row r="71" spans="1:6" hidden="1" x14ac:dyDescent="0.2"/>
    <row r="72" spans="1:6" hidden="1" x14ac:dyDescent="0.2"/>
    <row r="73" spans="1:6" hidden="1" x14ac:dyDescent="0.2"/>
    <row r="74" spans="1:6" hidden="1" x14ac:dyDescent="0.2"/>
    <row r="75" spans="1:6" hidden="1" x14ac:dyDescent="0.2"/>
    <row r="76" spans="1:6" hidden="1" x14ac:dyDescent="0.2"/>
    <row r="77" spans="1:6" hidden="1" x14ac:dyDescent="0.2"/>
    <row r="78" spans="1:6" x14ac:dyDescent="0.2"/>
    <row r="79" spans="1:6" x14ac:dyDescent="0.2"/>
    <row r="80" spans="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sheetData>
  <sheetProtection sheet="1" formatCells="0" formatRows="0" insertColumns="0" insertRows="0" deleteRows="0"/>
  <mergeCells count="15">
    <mergeCell ref="B7:E7"/>
    <mergeCell ref="B5:E5"/>
    <mergeCell ref="D45:E45"/>
    <mergeCell ref="A1:E1"/>
    <mergeCell ref="A18:E18"/>
    <mergeCell ref="A35:E35"/>
    <mergeCell ref="B2:E2"/>
    <mergeCell ref="B3:E3"/>
    <mergeCell ref="B4:E4"/>
    <mergeCell ref="A8:E8"/>
    <mergeCell ref="A9:E9"/>
    <mergeCell ref="B6:E6"/>
    <mergeCell ref="D16:E16"/>
    <mergeCell ref="D33:E33"/>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5 A20:A32 A37:A4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6 A19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B12:B15 B20:B32 B37:B44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0" t="s">
        <v>6</v>
      </c>
      <c r="B1" s="160"/>
      <c r="C1" s="160"/>
      <c r="D1" s="160"/>
      <c r="E1" s="160"/>
      <c r="F1" s="40"/>
    </row>
    <row r="2" spans="1:6" ht="21" customHeight="1" x14ac:dyDescent="0.2">
      <c r="A2" s="4" t="s">
        <v>2</v>
      </c>
      <c r="B2" s="163" t="str">
        <f>'Summary and sign-off'!B2:F2</f>
        <v>NZ Human Rights Commission</v>
      </c>
      <c r="C2" s="163"/>
      <c r="D2" s="163"/>
      <c r="E2" s="163"/>
      <c r="F2" s="40"/>
    </row>
    <row r="3" spans="1:6" ht="21" customHeight="1" x14ac:dyDescent="0.2">
      <c r="A3" s="4" t="s">
        <v>3</v>
      </c>
      <c r="B3" s="163" t="str">
        <f>'Summary and sign-off'!B3:F3</f>
        <v>Cynthia Brophy, Chief Executive</v>
      </c>
      <c r="C3" s="163"/>
      <c r="D3" s="163"/>
      <c r="E3" s="163"/>
      <c r="F3" s="40"/>
    </row>
    <row r="4" spans="1:6" ht="21" customHeight="1" x14ac:dyDescent="0.2">
      <c r="A4" s="4" t="s">
        <v>77</v>
      </c>
      <c r="B4" s="163">
        <f>'Summary and sign-off'!B4:F4</f>
        <v>43282</v>
      </c>
      <c r="C4" s="163"/>
      <c r="D4" s="163"/>
      <c r="E4" s="163"/>
      <c r="F4" s="40"/>
    </row>
    <row r="5" spans="1:6" ht="21" customHeight="1" x14ac:dyDescent="0.2">
      <c r="A5" s="4" t="s">
        <v>78</v>
      </c>
      <c r="B5" s="163">
        <f>'Summary and sign-off'!B5:F5</f>
        <v>43469</v>
      </c>
      <c r="C5" s="163"/>
      <c r="D5" s="163"/>
      <c r="E5" s="163"/>
      <c r="F5" s="40"/>
    </row>
    <row r="6" spans="1:6" ht="21" customHeight="1" x14ac:dyDescent="0.2">
      <c r="A6" s="4" t="s">
        <v>29</v>
      </c>
      <c r="B6" s="158" t="s">
        <v>64</v>
      </c>
      <c r="C6" s="158"/>
      <c r="D6" s="158"/>
      <c r="E6" s="158"/>
      <c r="F6" s="40"/>
    </row>
    <row r="7" spans="1:6" ht="21" customHeight="1" x14ac:dyDescent="0.2">
      <c r="A7" s="4" t="s">
        <v>104</v>
      </c>
      <c r="B7" s="158" t="s">
        <v>116</v>
      </c>
      <c r="C7" s="158"/>
      <c r="D7" s="158"/>
      <c r="E7" s="158"/>
      <c r="F7" s="40"/>
    </row>
    <row r="8" spans="1:6" ht="35.25" customHeight="1" x14ac:dyDescent="0.25">
      <c r="A8" s="173" t="s">
        <v>158</v>
      </c>
      <c r="B8" s="173"/>
      <c r="C8" s="174"/>
      <c r="D8" s="174"/>
      <c r="E8" s="174"/>
      <c r="F8" s="44"/>
    </row>
    <row r="9" spans="1:6" ht="35.25" customHeight="1" x14ac:dyDescent="0.25">
      <c r="A9" s="171" t="s">
        <v>135</v>
      </c>
      <c r="B9" s="172"/>
      <c r="C9" s="172"/>
      <c r="D9" s="172"/>
      <c r="E9" s="172"/>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t="s">
        <v>180</v>
      </c>
      <c r="B12" s="111"/>
      <c r="C12" s="116"/>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4" t="str">
        <f>IF('Summary and sign-off'!F57='Summary and sign-off'!F53,'Summary and sign-off'!A50,'Summary and sign-off'!A49)</f>
        <v>Check - each entry provides sufficient information</v>
      </c>
      <c r="E25" s="164"/>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xWindow="831" yWindow="355"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xWindow="831" yWindow="35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0" t="s">
        <v>6</v>
      </c>
      <c r="B1" s="160"/>
      <c r="C1" s="160"/>
      <c r="D1" s="160"/>
      <c r="E1" s="160"/>
      <c r="F1" s="26"/>
    </row>
    <row r="2" spans="1:6" ht="21" customHeight="1" x14ac:dyDescent="0.2">
      <c r="A2" s="4" t="s">
        <v>2</v>
      </c>
      <c r="B2" s="163" t="str">
        <f>'Summary and sign-off'!B2:F2</f>
        <v>NZ Human Rights Commission</v>
      </c>
      <c r="C2" s="163"/>
      <c r="D2" s="163"/>
      <c r="E2" s="163"/>
      <c r="F2" s="26"/>
    </row>
    <row r="3" spans="1:6" ht="21" customHeight="1" x14ac:dyDescent="0.2">
      <c r="A3" s="4" t="s">
        <v>3</v>
      </c>
      <c r="B3" s="163" t="str">
        <f>'Summary and sign-off'!B3:F3</f>
        <v>Cynthia Brophy, Chief Executive</v>
      </c>
      <c r="C3" s="163"/>
      <c r="D3" s="163"/>
      <c r="E3" s="163"/>
      <c r="F3" s="26"/>
    </row>
    <row r="4" spans="1:6" ht="21" customHeight="1" x14ac:dyDescent="0.2">
      <c r="A4" s="4" t="s">
        <v>77</v>
      </c>
      <c r="B4" s="163">
        <f>'Summary and sign-off'!B4:F4</f>
        <v>43282</v>
      </c>
      <c r="C4" s="163"/>
      <c r="D4" s="163"/>
      <c r="E4" s="163"/>
      <c r="F4" s="26"/>
    </row>
    <row r="5" spans="1:6" ht="21" customHeight="1" x14ac:dyDescent="0.2">
      <c r="A5" s="4" t="s">
        <v>78</v>
      </c>
      <c r="B5" s="163">
        <f>'Summary and sign-off'!B5:F5</f>
        <v>43469</v>
      </c>
      <c r="C5" s="163"/>
      <c r="D5" s="163"/>
      <c r="E5" s="163"/>
      <c r="F5" s="26"/>
    </row>
    <row r="6" spans="1:6" ht="21" customHeight="1" x14ac:dyDescent="0.2">
      <c r="A6" s="4" t="s">
        <v>29</v>
      </c>
      <c r="B6" s="158" t="s">
        <v>64</v>
      </c>
      <c r="C6" s="158"/>
      <c r="D6" s="158"/>
      <c r="E6" s="158"/>
      <c r="F6" s="36"/>
    </row>
    <row r="7" spans="1:6" ht="21" customHeight="1" x14ac:dyDescent="0.2">
      <c r="A7" s="4" t="s">
        <v>104</v>
      </c>
      <c r="B7" s="158" t="s">
        <v>116</v>
      </c>
      <c r="C7" s="158"/>
      <c r="D7" s="158"/>
      <c r="E7" s="158"/>
      <c r="F7" s="36"/>
    </row>
    <row r="8" spans="1:6" ht="35.25" customHeight="1" x14ac:dyDescent="0.2">
      <c r="A8" s="167" t="s">
        <v>0</v>
      </c>
      <c r="B8" s="167"/>
      <c r="C8" s="174"/>
      <c r="D8" s="174"/>
      <c r="E8" s="174"/>
      <c r="F8" s="26"/>
    </row>
    <row r="9" spans="1:6" ht="35.25" customHeight="1" x14ac:dyDescent="0.2">
      <c r="A9" s="175" t="s">
        <v>127</v>
      </c>
      <c r="B9" s="176"/>
      <c r="C9" s="176"/>
      <c r="D9" s="176"/>
      <c r="E9" s="176"/>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t="s">
        <v>180</v>
      </c>
      <c r="B12" s="111"/>
      <c r="C12" s="116"/>
      <c r="D12" s="116"/>
      <c r="E12" s="117"/>
      <c r="F12" s="3"/>
    </row>
    <row r="13" spans="1:6" s="89" customFormat="1" x14ac:dyDescent="0.2">
      <c r="A13" s="114"/>
      <c r="B13" s="111"/>
      <c r="C13" s="116"/>
      <c r="D13" s="116"/>
      <c r="E13" s="117"/>
      <c r="F13" s="3"/>
    </row>
    <row r="14" spans="1:6" s="89" customFormat="1" x14ac:dyDescent="0.2">
      <c r="A14" s="114"/>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0</v>
      </c>
      <c r="C25" s="123" t="str">
        <f>IF(SUBTOTAL(3,B11:B24)=SUBTOTAL(103,B11:B24),'Summary and sign-off'!$A$47,'Summary and sign-off'!$A$48)</f>
        <v>Check - there are no hidden rows with data</v>
      </c>
      <c r="D25" s="164" t="str">
        <f>IF('Summary and sign-off'!F58='Summary and sign-off'!F53,'Summary and sign-off'!A50,'Summary and sign-off'!A49)</f>
        <v>Check - each entry provides sufficient information</v>
      </c>
      <c r="E25" s="164"/>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0" t="s">
        <v>32</v>
      </c>
      <c r="B1" s="160"/>
      <c r="C1" s="160"/>
      <c r="D1" s="160"/>
      <c r="E1" s="160"/>
      <c r="F1" s="160"/>
    </row>
    <row r="2" spans="1:6" ht="21" customHeight="1" x14ac:dyDescent="0.2">
      <c r="A2" s="4" t="s">
        <v>2</v>
      </c>
      <c r="B2" s="163" t="str">
        <f>'Summary and sign-off'!B2:F2</f>
        <v>NZ Human Rights Commission</v>
      </c>
      <c r="C2" s="163"/>
      <c r="D2" s="163"/>
      <c r="E2" s="163"/>
      <c r="F2" s="163"/>
    </row>
    <row r="3" spans="1:6" ht="21" customHeight="1" x14ac:dyDescent="0.2">
      <c r="A3" s="4" t="s">
        <v>3</v>
      </c>
      <c r="B3" s="163" t="str">
        <f>'Summary and sign-off'!B3:F3</f>
        <v>Cynthia Brophy, Chief Executive</v>
      </c>
      <c r="C3" s="163"/>
      <c r="D3" s="163"/>
      <c r="E3" s="163"/>
      <c r="F3" s="163"/>
    </row>
    <row r="4" spans="1:6" ht="21" customHeight="1" x14ac:dyDescent="0.2">
      <c r="A4" s="4" t="s">
        <v>77</v>
      </c>
      <c r="B4" s="163">
        <f>'Summary and sign-off'!B4:F4</f>
        <v>43282</v>
      </c>
      <c r="C4" s="163"/>
      <c r="D4" s="163"/>
      <c r="E4" s="163"/>
      <c r="F4" s="163"/>
    </row>
    <row r="5" spans="1:6" ht="21" customHeight="1" x14ac:dyDescent="0.2">
      <c r="A5" s="4" t="s">
        <v>78</v>
      </c>
      <c r="B5" s="163">
        <f>'Summary and sign-off'!B5:F5</f>
        <v>43469</v>
      </c>
      <c r="C5" s="163"/>
      <c r="D5" s="163"/>
      <c r="E5" s="163"/>
      <c r="F5" s="163"/>
    </row>
    <row r="6" spans="1:6" ht="21" customHeight="1" x14ac:dyDescent="0.2">
      <c r="A6" s="4" t="s">
        <v>167</v>
      </c>
      <c r="B6" s="158" t="s">
        <v>64</v>
      </c>
      <c r="C6" s="158"/>
      <c r="D6" s="158"/>
      <c r="E6" s="158"/>
      <c r="F6" s="158"/>
    </row>
    <row r="7" spans="1:6" ht="21" customHeight="1" x14ac:dyDescent="0.2">
      <c r="A7" s="4" t="s">
        <v>104</v>
      </c>
      <c r="B7" s="158" t="s">
        <v>116</v>
      </c>
      <c r="C7" s="158"/>
      <c r="D7" s="158"/>
      <c r="E7" s="158"/>
      <c r="F7" s="158"/>
    </row>
    <row r="8" spans="1:6" ht="36" customHeight="1" x14ac:dyDescent="0.2">
      <c r="A8" s="167" t="s">
        <v>52</v>
      </c>
      <c r="B8" s="167"/>
      <c r="C8" s="167"/>
      <c r="D8" s="167"/>
      <c r="E8" s="167"/>
      <c r="F8" s="167"/>
    </row>
    <row r="9" spans="1:6" ht="36" customHeight="1" x14ac:dyDescent="0.2">
      <c r="A9" s="175" t="s">
        <v>134</v>
      </c>
      <c r="B9" s="176"/>
      <c r="C9" s="176"/>
      <c r="D9" s="176"/>
      <c r="E9" s="176"/>
      <c r="F9" s="176"/>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t="s">
        <v>180</v>
      </c>
      <c r="B12" s="119"/>
      <c r="C12" s="122"/>
      <c r="D12" s="119"/>
      <c r="E12" s="118"/>
      <c r="F12" s="120"/>
    </row>
    <row r="13" spans="1:6" s="89" customFormat="1" x14ac:dyDescent="0.2">
      <c r="A13" s="114"/>
      <c r="B13" s="119"/>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0</v>
      </c>
      <c r="D25" s="131" t="str">
        <f>IF(SUBTOTAL(3,C11:C24)=SUBTOTAL(103,C11:C24),'Summary and sign-off'!$A$47,'Summary and sign-off'!$A$48)</f>
        <v>Check - there are no hidden rows with data</v>
      </c>
      <c r="E25" s="177" t="str">
        <f>IF('Summary and sign-off'!F59='Summary and sign-off'!F53,'Summary and sign-off'!A51,'Summary and sign-off'!A49)</f>
        <v>Check - each entry provides sufficient information</v>
      </c>
      <c r="F25" s="177"/>
      <c r="G25" s="89"/>
    </row>
    <row r="26" spans="1:7" ht="25.5" customHeight="1" x14ac:dyDescent="0.25">
      <c r="A26" s="94"/>
      <c r="B26" s="95" t="s">
        <v>36</v>
      </c>
      <c r="C26" s="96">
        <f>COUNTIF(C11:C24,'Summary and sign-off'!A44)</f>
        <v>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E2690060EFDAF4CA1160F751CDE888B" ma:contentTypeVersion="36" ma:contentTypeDescription="Create a new document." ma:contentTypeScope="" ma:versionID="d185edd92a316cd261af36a7fd02d979">
  <xsd:schema xmlns:xsd="http://www.w3.org/2001/XMLSchema" xmlns:xs="http://www.w3.org/2001/XMLSchema" xmlns:p="http://schemas.microsoft.com/office/2006/metadata/properties" xmlns:ns2="14bf6e64-41b1-4008-8b31-81e768f35d2f" xmlns:ns3="6a9c60a0-74e9-44f3-ba66-f34676b7dd08" xmlns:ns4="f0a672b7-abfe-4d24-9c3d-88036a3d6758" targetNamespace="http://schemas.microsoft.com/office/2006/metadata/properties" ma:root="true" ma:fieldsID="dbd070a8c28c90a7f8db1f6254cf94f3" ns2:_="" ns3:_="" ns4:_="">
    <xsd:import namespace="14bf6e64-41b1-4008-8b31-81e768f35d2f"/>
    <xsd:import namespace="6a9c60a0-74e9-44f3-ba66-f34676b7dd08"/>
    <xsd:import namespace="f0a672b7-abfe-4d24-9c3d-88036a3d6758"/>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2:FinancialYear" minOccurs="0"/>
                <xsd:element ref="ns2:Month" minOccurs="0"/>
                <xsd:element ref="ns2:HRC_x0020_Keywords" minOccurs="0"/>
                <xsd:element ref="ns2:i0f84bba906045b4af568ee102a52dcb" minOccurs="0"/>
                <xsd:element ref="ns2:TaxCatchAll" minOccurs="0"/>
                <xsd:element ref="ns4:MediaServiceMetadata" minOccurs="0"/>
                <xsd:element ref="ns4:MediaServiceFastMetadata"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f6e64-41b1-4008-8b31-81e768f35d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inancialYear" ma:index="13" nillable="true" ma:displayName="Financial Year" ma:default="2017-18" ma:description="Financial Year" ma:format="Dropdown" ma:internalName="FinancialYear">
      <xsd:simpleType>
        <xsd:restriction base="dms:Choice">
          <xsd:enumeration value="2019-20"/>
          <xsd:enumeration value="2018-19"/>
          <xsd:enumeration value="2017-18"/>
          <xsd:enumeration value="2016-17"/>
          <xsd:enumeration value="2015-16"/>
          <xsd:enumeration value="2014-15"/>
          <xsd:enumeration value="2013-14"/>
          <xsd:enumeration value="2012-13"/>
          <xsd:enumeration value="2011-12"/>
          <xsd:enumeration value="2010-11"/>
          <xsd:enumeration value="2009-10"/>
          <xsd:enumeration value="2008-09"/>
          <xsd:enumeration value="2007-08"/>
          <xsd:enumeration value="2006-07"/>
          <xsd:enumeration value="2005-06"/>
          <xsd:enumeration value="2004-05"/>
          <xsd:enumeration value="2003-04"/>
          <xsd:enumeration value="2002-03"/>
          <xsd:enumeration value="2001-02"/>
          <xsd:enumeration value="2000-01"/>
        </xsd:restriction>
      </xsd:simpleType>
    </xsd:element>
    <xsd:element name="Month" ma:index="14" nillable="true" ma:displayName="Month" ma:description="Month" ma:format="Dropdown" ma:internalName="Month">
      <xsd:simpleType>
        <xsd:restriction base="dms:Choice">
          <xsd:enumeration value="01. July"/>
          <xsd:enumeration value="02. August"/>
          <xsd:enumeration value="03. September"/>
          <xsd:enumeration value="04. October"/>
          <xsd:enumeration value="05. November"/>
          <xsd:enumeration value="06. December"/>
          <xsd:enumeration value="07. January"/>
          <xsd:enumeration value="08. February"/>
          <xsd:enumeration value="09. March"/>
          <xsd:enumeration value="10. April"/>
          <xsd:enumeration value="11. May"/>
          <xsd:enumeration value="12. June"/>
        </xsd:restriction>
      </xsd:simpleType>
    </xsd:element>
    <xsd:element name="HRC_x0020_Keywords" ma:index="15" nillable="true" ma:displayName="HRC Keywords" ma:format="Dropdown" ma:internalName="HRC_x0020_Keywords">
      <xsd:simpleType>
        <xsd:union memberTypes="dms:Text">
          <xsd:simpleType>
            <xsd:restriction base="dms:Choice">
              <xsd:enumeration value="Claims"/>
              <xsd:enumeration value="Detailed Budgets"/>
              <xsd:enumeration value="Financial Position"/>
              <xsd:enumeration value="N/A"/>
            </xsd:restriction>
          </xsd:simpleType>
        </xsd:union>
      </xsd:simpleType>
    </xsd:element>
    <xsd:element name="i0f84bba906045b4af568ee102a52dcb" ma:index="17" nillable="true" ma:taxonomy="true" ma:internalName="i0f84bba906045b4af568ee102a52dcb" ma:taxonomyFieldName="RevIMBCS" ma:displayName="HRC Taxonomy" ma:indexed="true" ma:readOnly="false" ma:default="3;#Financial Management|254c30fe-80d0-4bd0-bd47-bb862794ecbd" ma:fieldId="{20f84bba-9060-45b4-af56-8ee102a52dcb}" ma:sspId="b81e6a3b-7119-479f-a0a1-d1ace2e3d91a" ma:termSetId="b5c58978-aacf-4d49-9597-114f1244351d" ma:anchorId="5d59d853-4102-4646-913d-1b8a34a9cbfc" ma:open="false" ma:isKeyword="false">
      <xsd:complexType>
        <xsd:sequence>
          <xsd:element ref="pc:Terms" minOccurs="0" maxOccurs="1"/>
        </xsd:sequence>
      </xsd:complexType>
    </xsd:element>
    <xsd:element name="TaxCatchAll" ma:index="18" nillable="true" ma:displayName="Taxonomy Catch All Column" ma:description="" ma:hidden="true" ma:list="{e98d8594-ac13-4827-9ccc-f6e688be706a}" ma:internalName="TaxCatchAll" ma:showField="CatchAllData" ma:web="14bf6e64-41b1-4008-8b31-81e768f35d2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a9c60a0-74e9-44f3-ba66-f34676b7dd0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a672b7-abfe-4d24-9c3d-88036a3d6758"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4bf6e64-41b1-4008-8b31-81e768f35d2f">
      <Value>3</Value>
    </TaxCatchAll>
    <HRC_x0020_Keywords xmlns="14bf6e64-41b1-4008-8b31-81e768f35d2f" xsi:nil="true"/>
    <i0f84bba906045b4af568ee102a52dcb xmlns="14bf6e64-41b1-4008-8b31-81e768f35d2f">
      <Terms xmlns="http://schemas.microsoft.com/office/infopath/2007/PartnerControls">
        <TermInfo xmlns="http://schemas.microsoft.com/office/infopath/2007/PartnerControls">
          <TermName xmlns="http://schemas.microsoft.com/office/infopath/2007/PartnerControls">Financial Management</TermName>
          <TermId xmlns="http://schemas.microsoft.com/office/infopath/2007/PartnerControls">254c30fe-80d0-4bd0-bd47-bb862794ecbd</TermId>
        </TermInfo>
      </Terms>
    </i0f84bba906045b4af568ee102a52dcb>
    <FinancialYear xmlns="14bf6e64-41b1-4008-8b31-81e768f35d2f">2018-19</FinancialYear>
    <Month xmlns="14bf6e64-41b1-4008-8b31-81e768f35d2f">12. June</Month>
    <_dlc_DocId xmlns="14bf6e64-41b1-4008-8b31-81e768f35d2f">WVJMT6KT2DMM-1402957948-36190</_dlc_DocId>
    <_dlc_DocIdUrl xmlns="14bf6e64-41b1-4008-8b31-81e768f35d2f">
      <Url>https://hrcnz.sharepoint.com/sites/t/Finance/_layouts/15/DocIdRedir.aspx?ID=WVJMT6KT2DMM-1402957948-36190</Url>
      <Description>WVJMT6KT2DMM-1402957948-36190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81DC9A-2B42-4CB7-A237-8BE37BA5893F}">
  <ds:schemaRefs>
    <ds:schemaRef ds:uri="http://schemas.microsoft.com/sharepoint/events"/>
  </ds:schemaRefs>
</ds:datastoreItem>
</file>

<file path=customXml/itemProps2.xml><?xml version="1.0" encoding="utf-8"?>
<ds:datastoreItem xmlns:ds="http://schemas.openxmlformats.org/officeDocument/2006/customXml" ds:itemID="{703876B7-44B6-4EB5-8E25-BB735C23A7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f6e64-41b1-4008-8b31-81e768f35d2f"/>
    <ds:schemaRef ds:uri="6a9c60a0-74e9-44f3-ba66-f34676b7dd08"/>
    <ds:schemaRef ds:uri="f0a672b7-abfe-4d24-9c3d-88036a3d6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4bf6e64-41b1-4008-8b31-81e768f35d2f"/>
    <ds:schemaRef ds:uri="6a9c60a0-74e9-44f3-ba66-f34676b7dd08"/>
    <ds:schemaRef ds:uri="http://purl.org/dc/terms/"/>
    <ds:schemaRef ds:uri="f0a672b7-abfe-4d24-9c3d-88036a3d6758"/>
    <ds:schemaRef ds:uri="http://www.w3.org/XML/1998/namespace"/>
    <ds:schemaRef ds:uri="http://purl.org/dc/dcmitype/"/>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Daniel Merritt</cp:lastModifiedBy>
  <cp:lastPrinted>2018-10-07T21:08:03Z</cp:lastPrinted>
  <dcterms:created xsi:type="dcterms:W3CDTF">2010-10-17T20:59:02Z</dcterms:created>
  <dcterms:modified xsi:type="dcterms:W3CDTF">2019-07-31T05:45:21Z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0x0101000E2690060EFDAF4CA1160F751CDE888B</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_dlc_DocIdItemGuid">
    <vt:lpwstr>9139d841-fa5c-4a9b-9db8-ab3e8801e814</vt:lpwstr>
  </property>
  <property fmtid="{D5CDD505-2E9C-101B-9397-08002B2CF9AE}" pid="8" name="RevIMBCS">
    <vt:lpwstr>3;#Financial Management|254c30fe-80d0-4bd0-bd47-bb862794ecbd</vt:lpwstr>
  </property>
</Properties>
</file>