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hrcnz.sharepoint.com/sites/t/Finance/FinancialManagement/Reporting/Government/Expenses Disclosure/FY20/"/>
    </mc:Choice>
  </mc:AlternateContent>
  <xr:revisionPtr revIDLastSave="1" documentId="8_{7BB8D3FC-B10C-43D2-953B-E04020BB2F34}" xr6:coauthVersionLast="45" xr6:coauthVersionMax="45" xr10:uidLastSave="{9C5A28AE-6D70-4822-A111-8651A5EF49BB}"/>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 i="1" l="1"/>
  <c r="B43" i="1" l="1"/>
  <c r="B42" i="1"/>
  <c r="B41" i="1"/>
  <c r="B40" i="1"/>
  <c r="B39" i="1" l="1"/>
  <c r="B38" i="1"/>
  <c r="B37" i="1"/>
  <c r="B36" i="1"/>
  <c r="B35" i="1"/>
  <c r="B33" i="1" l="1"/>
  <c r="B32" i="1"/>
  <c r="B31" i="1"/>
  <c r="B30" i="1"/>
  <c r="B29" i="1"/>
  <c r="D25" i="4" l="1"/>
  <c r="C25" i="3"/>
  <c r="C25" i="2"/>
  <c r="C53" i="1"/>
  <c r="C74"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74" i="1" s="1"/>
  <c r="F56" i="13"/>
  <c r="D53" i="1" s="1"/>
  <c r="F55" i="13"/>
  <c r="D22" i="1" s="1"/>
  <c r="C13" i="13"/>
  <c r="C12" i="13"/>
  <c r="C11" i="13"/>
  <c r="C16" i="13" l="1"/>
  <c r="C17" i="13"/>
  <c r="B5" i="4" l="1"/>
  <c r="B4" i="4"/>
  <c r="B5" i="3"/>
  <c r="B4" i="3"/>
  <c r="B5" i="2"/>
  <c r="B4" i="2"/>
  <c r="B5" i="1"/>
  <c r="B4" i="1"/>
  <c r="C15" i="13" l="1"/>
  <c r="F12" i="13" l="1"/>
  <c r="C25" i="4"/>
  <c r="F11" i="13" s="1"/>
  <c r="F13" i="13" l="1"/>
  <c r="B74" i="1"/>
  <c r="B17" i="13" s="1"/>
  <c r="B53" i="1"/>
  <c r="B16" i="13" s="1"/>
  <c r="B22" i="1"/>
  <c r="B15" i="13" s="1"/>
  <c r="B25" i="3" l="1"/>
  <c r="B13" i="13" s="1"/>
  <c r="B25" i="2"/>
  <c r="B12" i="13" s="1"/>
  <c r="B11" i="13" l="1"/>
  <c r="B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<sst xmlns="http://schemas.openxmlformats.org/spreadsheetml/2006/main" count="317" uniqueCount="214">
  <si>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</si>
  <si>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</si>
  <si>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</si>
  <si>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</si>
  <si>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</si>
  <si>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</si>
  <si>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</si>
  <si>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</si>
  <si>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</si>
  <si>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</si>
  <si>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</si>
  <si>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</si>
  <si>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</si>
  <si>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</si>
  <si>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</si>
  <si>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</si>
  <si>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</si>
  <si>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</si>
  <si>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</si>
  <si>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</si>
  <si>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</si>
  <si>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</si>
  <si>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</si>
  <si>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</si>
  <si>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</si>
  <si>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</si>
  <si>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</si>
  <si>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</si>
  <si>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</si>
  <si>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</si>
  <si>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</si>
  <si>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</si>
  <si>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</si>
  <si>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</si>
  <si>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</si>
  <si>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</si>
  <si>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</si>
  <si>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</si>
  <si>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</si>
  <si>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</si>
  <si>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</si>
  <si>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</si>
  <si>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</si>
  <si>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</si>
  <si>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</si>
  <si>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</si>
  <si>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</si>
  <si>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</si>
  <si>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</si>
  <si>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</si>
  <si>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</si>
  <si>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</si>
  <si>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</si>
  <si>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</si>
  <si>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</si>
  <si>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</si>
  <si>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</si>
  <si>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</si>
  <si>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</si>
  <si>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</si>
  <si>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</si>
  <si>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</si>
  <si>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</si>
  <si>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</si>
  <si>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</si>
  <si>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</si>
  <si>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</si>
  <si>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</si>
  <si>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</si>
  <si>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</si>
  <si>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</si>
  <si>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</si>
  <si>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</si>
  <si>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</si>
  <si>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</si>
  <si>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</si>
  <si>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</si>
  <si>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</si>
  <si>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</si>
  <si>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</si>
  <si>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</si>
  <si>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</si>
  <si>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</si>
  <si>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</si>
  <si>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</si>
  <si>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</si>
  <si>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</si>
  <si>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</si>
  <si>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</si>
  <si>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</si>
  <si>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</si>
  <si>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</si>
  <si>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</si>
  <si>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</si>
  <si>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</si>
  <si>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</si>
  <si>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</si>
  <si>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</si>
  <si>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</si>
  <si>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</si>
  <si>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</si>
  <si>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</si>
  <si>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</si>
  <si>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</si>
  <si>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</si>
  <si>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</si>
  <si>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</si>
  <si>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</si>
  <si>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</si>
  <si>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</si>
  <si>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</si>
  <si>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</si>
  <si>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</si>
  <si>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</si>
  <si>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</si>
  <si>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</si>
  <si>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</si>
  <si>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</si>
  <si>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</si>
  <si>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</si>
  <si>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</si>
  <si>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</si>
  <si>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</si>
  <si>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</si>
  <si>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</si>
  <si>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</si>
  <si>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</si>
  <si>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</si>
  <si>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</si>
  <si>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</si>
  <si>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</si>
  <si>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</si>
  <si>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</si>
  <si>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</si>
  <si>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</si>
  <si>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</si>
  <si>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</si>
  <si>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</si>
  <si>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</si>
  <si>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</si>
  <si>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</si>
  <si>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</si>
  <si>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</si>
  <si>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</si>
  <si>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</si>
  <si>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</si>
  <si>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</si>
  <si>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</si>
  <si>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</si>
  <si>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</si>
  <si>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</si>
  <si>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</si>
  <si>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</si>
  <si>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</si>
  <si>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</si>
  <si>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</si>
  <si>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</si>
  <si>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</si>
  <si>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</si>
  <si>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</si>
  <si>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</si>
  <si>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</si>
  <si>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</si>
  <si>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</si>
  <si>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</si>
  <si>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</si>
  <si>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</si>
  <si>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</si>
  <si>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</si>
  <si>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Human Rights Commission </t>
  </si>
  <si>
    <t xml:space="preserve">Paul Hunt </t>
  </si>
  <si>
    <t xml:space="preserve">24th APF Annual General Meeting </t>
  </si>
  <si>
    <t>2/9/2019-6/9/2019</t>
  </si>
  <si>
    <t xml:space="preserve">Auckland </t>
  </si>
  <si>
    <t xml:space="preserve">Hamilton </t>
  </si>
  <si>
    <t>Wellington</t>
  </si>
  <si>
    <t xml:space="preserve">Wellington Phoenix award Presentation </t>
  </si>
  <si>
    <t>Airfare, PD, taxi</t>
  </si>
  <si>
    <t>5/3/2020-17/3/2020</t>
  </si>
  <si>
    <t>Seoul, Sth Korea</t>
  </si>
  <si>
    <t>Geneva, Switzerland</t>
  </si>
  <si>
    <t>Gisborne</t>
  </si>
  <si>
    <t>Christchurch</t>
  </si>
  <si>
    <t xml:space="preserve">Taxi </t>
  </si>
  <si>
    <t>Taxi</t>
  </si>
  <si>
    <t xml:space="preserve">Airfares,Taxi </t>
  </si>
  <si>
    <t>Airfares</t>
  </si>
  <si>
    <t>Airfares, hotel, taxi</t>
  </si>
  <si>
    <t>Lunch for 4</t>
  </si>
  <si>
    <t>Meetings, Auckland and Hamilton</t>
  </si>
  <si>
    <t>Speaker Woburn Probus Club</t>
  </si>
  <si>
    <t xml:space="preserve">Meeting with Pacific leaders </t>
  </si>
  <si>
    <t>Royal Society of NZ</t>
  </si>
  <si>
    <t>Ministry of Health</t>
  </si>
  <si>
    <t xml:space="preserve">Speaker - He Whanau Manaaki </t>
  </si>
  <si>
    <t>Meetings with UN Special Rapporteur</t>
  </si>
  <si>
    <t>Meetings, Auckland</t>
  </si>
  <si>
    <r>
      <t>Meeting with incoming</t>
    </r>
    <r>
      <rPr>
        <b/>
        <sz val="10"/>
        <rFont val="Arial"/>
        <family val="2"/>
      </rPr>
      <t xml:space="preserve"> </t>
    </r>
    <r>
      <rPr>
        <sz val="10"/>
        <rFont val="Arial"/>
        <family val="2"/>
      </rPr>
      <t>Race Relations Commissoner.</t>
    </r>
  </si>
  <si>
    <t>Whakatau for Chief Executive, Auckland</t>
  </si>
  <si>
    <t xml:space="preserve">Attend IWCNZ national conference Auckland </t>
  </si>
  <si>
    <t>Whakatau for Race Relations Commissioner, Auckland</t>
  </si>
  <si>
    <t>Meetiings, Auckland (3 days)</t>
  </si>
  <si>
    <t>Meetings, Christchurch (3 days)</t>
  </si>
  <si>
    <t>Meetings, Auckland (3 days)</t>
  </si>
  <si>
    <t xml:space="preserve">Religious Diversity Survey Launch, Christchurch </t>
  </si>
  <si>
    <t>Airfares, hotel, taxi,  rental car</t>
  </si>
  <si>
    <t>Housing Finance and Wellbeing of housing Seminar</t>
  </si>
  <si>
    <t xml:space="preserve"> E Tū Whānau Rangatahi Peaceful Action Leadership Movements (PALMS) Hui, Rotorua</t>
  </si>
  <si>
    <t>Meetings, Christchurch with UN Special Rapporteur Housing</t>
  </si>
  <si>
    <t>Auckland</t>
  </si>
  <si>
    <t>Sports and Human Rights Briefing</t>
  </si>
  <si>
    <t>Meeting</t>
  </si>
  <si>
    <t>Attend GANHRI2020</t>
  </si>
  <si>
    <t>Rotorua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</si>
</sst>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170</v>
      </c>
      <c r="C3" s="173"/>
      <c r="D3" s="173"/>
      <c r="E3" s="173"/>
      <c r="F3" s="173"/>
      <c r="G3" s="46"/>
      <c r="H3" s="46"/>
      <c r="I3" s="46"/>
      <c r="J3" s="46"/>
      <c r="K3" s="46"/>
    </row>
    <row r="4" spans="1:11" ht="21" customHeight="1" x14ac:dyDescent="0.2">
      <c r="A4" s="4" t="s">
        <v>54</v>
      </c>
      <c r="B4" s="174">
        <v>43647</v>
      </c>
      <c r="C4" s="174"/>
      <c r="D4" s="174"/>
      <c r="E4" s="174"/>
      <c r="F4" s="174"/>
      <c r="G4" s="46"/>
      <c r="H4" s="46"/>
      <c r="I4" s="46"/>
      <c r="J4" s="46"/>
      <c r="K4" s="46"/>
    </row>
    <row r="5" spans="1:11" ht="21" customHeight="1" x14ac:dyDescent="0.2">
      <c r="A5" s="4" t="s">
        <v>55</v>
      </c>
      <c r="B5" s="174">
        <v>44012</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168</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22247.77</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119</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expenses'!B25</f>
        <v>0</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9834.0600000000013</v>
      </c>
      <c r="C15" s="104" t="str">
        <f>C11</f>
        <v>Figures exclude GST</v>
      </c>
      <c r="D15" s="8"/>
      <c r="E15" s="8"/>
      <c r="F15" s="58"/>
      <c r="G15" s="46"/>
      <c r="H15" s="46"/>
      <c r="I15" s="46"/>
      <c r="J15" s="46"/>
      <c r="K15" s="46"/>
    </row>
    <row r="16" spans="1:11" ht="27.75" customHeight="1" x14ac:dyDescent="0.2">
      <c r="A16" s="11" t="s">
        <v>71</v>
      </c>
      <c r="B16" s="96">
        <f>Travel!B53</f>
        <v>12076.369999999999</v>
      </c>
      <c r="C16" s="104" t="str">
        <f>C11</f>
        <v>Figures exclude GST</v>
      </c>
      <c r="D16" s="59"/>
      <c r="E16" s="8"/>
      <c r="F16" s="60"/>
      <c r="G16" s="46"/>
      <c r="H16" s="46"/>
      <c r="I16" s="46"/>
      <c r="J16" s="46"/>
      <c r="K16" s="46"/>
    </row>
    <row r="17" spans="1:11" ht="27.75" customHeight="1" x14ac:dyDescent="0.2">
      <c r="A17" s="11" t="s">
        <v>72</v>
      </c>
      <c r="B17" s="96">
        <f>Travel!B74</f>
        <v>337.34</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2</v>
      </c>
      <c r="C55" s="111"/>
      <c r="D55" s="111">
        <f>COUNTIF(Travel!D12:D21,"*")</f>
        <v>2</v>
      </c>
      <c r="E55" s="112"/>
      <c r="F55" s="112" t="b">
        <f>MIN(B55,D55)=MAX(B55,D55)</f>
        <v>1</v>
      </c>
      <c r="G55" s="46"/>
      <c r="H55" s="46"/>
      <c r="I55" s="46"/>
      <c r="J55" s="46"/>
      <c r="K55" s="46"/>
    </row>
    <row r="56" spans="1:11" hidden="1" x14ac:dyDescent="0.2">
      <c r="A56" s="121" t="s">
        <v>105</v>
      </c>
      <c r="B56" s="111">
        <f>COUNT(Travel!B26:B52)</f>
        <v>17</v>
      </c>
      <c r="C56" s="111"/>
      <c r="D56" s="111">
        <f>COUNTIF(Travel!D26:D52,"*")</f>
        <v>17</v>
      </c>
      <c r="E56" s="112"/>
      <c r="F56" s="112" t="b">
        <f>MIN(B56,D56)=MAX(B56,D56)</f>
        <v>1</v>
      </c>
    </row>
    <row r="57" spans="1:11" hidden="1" x14ac:dyDescent="0.2">
      <c r="A57" s="122"/>
      <c r="B57" s="111">
        <f>COUNT(Travel!B57:B73)</f>
        <v>8</v>
      </c>
      <c r="C57" s="111"/>
      <c r="D57" s="111">
        <f>COUNTIF(Travel!D57:D73,"*")</f>
        <v>8</v>
      </c>
      <c r="E57" s="112"/>
      <c r="F57" s="112" t="b">
        <f>MIN(B57,D57)=MAX(B57,D57)</f>
        <v>1</v>
      </c>
    </row>
    <row r="58" spans="1:11" hidden="1" x14ac:dyDescent="0.2">
      <c r="A58" s="123" t="s">
        <v>106</v>
      </c>
      <c r="B58" s="113">
        <f>COUNT(Hospitality!B11:B24)</f>
        <v>1</v>
      </c>
      <c r="C58" s="113"/>
      <c r="D58" s="113">
        <f>COUNTIF(Hospitality!D11:D24,"*")</f>
        <v>1</v>
      </c>
      <c r="E58" s="114"/>
      <c r="F58" s="114" t="b">
        <f>MIN(B58,D58)=MAX(B58,D58)</f>
        <v>1</v>
      </c>
    </row>
    <row r="59" spans="1:11" hidden="1" x14ac:dyDescent="0.2">
      <c r="A59" s="124" t="s">
        <v>107</v>
      </c>
      <c r="B59" s="112">
        <f>COUNT('All other expenses'!B11:B24)</f>
        <v>0</v>
      </c>
      <c r="C59" s="112"/>
      <c r="D59" s="112">
        <f>COUNTIF('All other expenses'!D11:D24,"*")</f>
        <v>0</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2"/>
  <sheetViews>
    <sheetView zoomScaleNormal="100" workbookViewId="0">
      <selection sqref="A1:E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 xml:space="preserve">Human Rights Commission </v>
      </c>
      <c r="C2" s="175"/>
      <c r="D2" s="175"/>
      <c r="E2" s="175"/>
      <c r="F2" s="46"/>
    </row>
    <row r="3" spans="1:6" ht="21" customHeight="1" x14ac:dyDescent="0.2">
      <c r="A3" s="4" t="s">
        <v>110</v>
      </c>
      <c r="B3" s="175" t="str">
        <f>'Summary and sign-off'!B3:F3</f>
        <v xml:space="preserve">Paul Hunt </v>
      </c>
      <c r="C3" s="175"/>
      <c r="D3" s="175"/>
      <c r="E3" s="175"/>
      <c r="F3" s="46"/>
    </row>
    <row r="4" spans="1:6" ht="21" customHeight="1" x14ac:dyDescent="0.2">
      <c r="A4" s="4" t="s">
        <v>111</v>
      </c>
      <c r="B4" s="175">
        <f>'Summary and sign-off'!B4:F4</f>
        <v>43647</v>
      </c>
      <c r="C4" s="175"/>
      <c r="D4" s="175"/>
      <c r="E4" s="175"/>
      <c r="F4" s="46"/>
    </row>
    <row r="5" spans="1:6" ht="21" customHeight="1" x14ac:dyDescent="0.2">
      <c r="A5" s="4" t="s">
        <v>112</v>
      </c>
      <c r="B5" s="175">
        <f>'Summary and sign-off'!B5:F5</f>
        <v>44012</v>
      </c>
      <c r="C5" s="175"/>
      <c r="D5" s="175"/>
      <c r="E5" s="175"/>
      <c r="F5" s="46"/>
    </row>
    <row r="6" spans="1:6" ht="21" customHeight="1" x14ac:dyDescent="0.2">
      <c r="A6" s="4" t="s">
        <v>113</v>
      </c>
      <c r="B6" s="170" t="s">
        <v>81</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t="s">
        <v>172</v>
      </c>
      <c r="B13" s="158">
        <v>1443.79</v>
      </c>
      <c r="C13" s="159" t="s">
        <v>171</v>
      </c>
      <c r="D13" s="159" t="s">
        <v>177</v>
      </c>
      <c r="E13" s="160" t="s">
        <v>179</v>
      </c>
      <c r="F13" s="1"/>
    </row>
    <row r="14" spans="1:6" s="87" customFormat="1" x14ac:dyDescent="0.2">
      <c r="A14" s="157" t="s">
        <v>178</v>
      </c>
      <c r="B14" s="158">
        <v>8390.27</v>
      </c>
      <c r="C14" s="159" t="s">
        <v>212</v>
      </c>
      <c r="D14" s="159" t="s">
        <v>177</v>
      </c>
      <c r="E14" s="160" t="s">
        <v>180</v>
      </c>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9834.0600000000013</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2">
      <c r="A23" s="27"/>
      <c r="B23" s="22"/>
      <c r="C23" s="27"/>
      <c r="D23" s="27"/>
      <c r="E23" s="27"/>
      <c r="F23" s="27"/>
    </row>
    <row r="24" spans="1:6" ht="24.75" customHeight="1" x14ac:dyDescent="0.2">
      <c r="A24" s="177" t="s">
        <v>123</v>
      </c>
      <c r="B24" s="177"/>
      <c r="C24" s="177"/>
      <c r="D24" s="177"/>
      <c r="E24" s="177"/>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43650</v>
      </c>
      <c r="B27" s="158">
        <v>129.59</v>
      </c>
      <c r="C27" s="159" t="s">
        <v>196</v>
      </c>
      <c r="D27" s="159" t="s">
        <v>184</v>
      </c>
      <c r="E27" s="160" t="s">
        <v>173</v>
      </c>
      <c r="F27" s="1"/>
    </row>
    <row r="28" spans="1:6" s="87" customFormat="1" ht="25.5" x14ac:dyDescent="0.2">
      <c r="A28" s="157">
        <v>43654</v>
      </c>
      <c r="B28" s="158">
        <v>123.69</v>
      </c>
      <c r="C28" s="159" t="s">
        <v>207</v>
      </c>
      <c r="D28" s="159" t="s">
        <v>184</v>
      </c>
      <c r="E28" s="160" t="s">
        <v>213</v>
      </c>
      <c r="F28" s="1"/>
    </row>
    <row r="29" spans="1:6" s="87" customFormat="1" x14ac:dyDescent="0.2">
      <c r="A29" s="157">
        <v>43672</v>
      </c>
      <c r="B29" s="158">
        <f>566.52+75.22</f>
        <v>641.74</v>
      </c>
      <c r="C29" s="159" t="s">
        <v>196</v>
      </c>
      <c r="D29" s="159" t="s">
        <v>185</v>
      </c>
      <c r="E29" s="160" t="s">
        <v>173</v>
      </c>
      <c r="F29" s="1"/>
    </row>
    <row r="30" spans="1:6" s="87" customFormat="1" x14ac:dyDescent="0.2">
      <c r="A30" s="157">
        <v>43676</v>
      </c>
      <c r="B30" s="158">
        <f>513.31+54.47</f>
        <v>567.78</v>
      </c>
      <c r="C30" s="159" t="s">
        <v>197</v>
      </c>
      <c r="D30" s="159" t="s">
        <v>186</v>
      </c>
      <c r="E30" s="160" t="s">
        <v>181</v>
      </c>
      <c r="F30" s="1"/>
    </row>
    <row r="31" spans="1:6" s="87" customFormat="1" x14ac:dyDescent="0.2">
      <c r="A31" s="157">
        <v>43698</v>
      </c>
      <c r="B31" s="158">
        <f>270.97+227.91</f>
        <v>498.88</v>
      </c>
      <c r="C31" s="159" t="s">
        <v>198</v>
      </c>
      <c r="D31" s="159" t="s">
        <v>185</v>
      </c>
      <c r="E31" s="160" t="s">
        <v>173</v>
      </c>
      <c r="F31" s="1"/>
    </row>
    <row r="32" spans="1:6" s="87" customFormat="1" x14ac:dyDescent="0.2">
      <c r="A32" s="157">
        <v>43701</v>
      </c>
      <c r="B32" s="158">
        <f>992.83+194.4</f>
        <v>1187.23</v>
      </c>
      <c r="C32" s="159" t="s">
        <v>199</v>
      </c>
      <c r="D32" s="159" t="s">
        <v>187</v>
      </c>
      <c r="E32" s="160" t="s">
        <v>209</v>
      </c>
      <c r="F32" s="1"/>
    </row>
    <row r="33" spans="1:6" s="87" customFormat="1" x14ac:dyDescent="0.2">
      <c r="A33" s="157">
        <v>43705</v>
      </c>
      <c r="B33" s="158">
        <f>421.46+169.03</f>
        <v>590.49</v>
      </c>
      <c r="C33" s="159" t="s">
        <v>200</v>
      </c>
      <c r="D33" s="159" t="s">
        <v>185</v>
      </c>
      <c r="E33" s="160" t="s">
        <v>173</v>
      </c>
      <c r="F33" s="1"/>
    </row>
    <row r="34" spans="1:6" s="87" customFormat="1" x14ac:dyDescent="0.2">
      <c r="A34" s="157">
        <v>43734</v>
      </c>
      <c r="B34" s="158">
        <f>565.4+440.28+27.24+84.14+65.36+101.33</f>
        <v>1283.7499999999998</v>
      </c>
      <c r="C34" s="159" t="s">
        <v>201</v>
      </c>
      <c r="D34" s="159" t="s">
        <v>187</v>
      </c>
      <c r="E34" s="160" t="s">
        <v>173</v>
      </c>
      <c r="F34" s="1"/>
    </row>
    <row r="35" spans="1:6" s="87" customFormat="1" x14ac:dyDescent="0.2">
      <c r="A35" s="157">
        <v>43740</v>
      </c>
      <c r="B35" s="158">
        <f>443.16+310.46+148.87</f>
        <v>902.49</v>
      </c>
      <c r="C35" s="159" t="s">
        <v>202</v>
      </c>
      <c r="D35" s="159" t="s">
        <v>187</v>
      </c>
      <c r="E35" s="160" t="s">
        <v>182</v>
      </c>
      <c r="F35" s="1"/>
    </row>
    <row r="36" spans="1:6" s="87" customFormat="1" x14ac:dyDescent="0.2">
      <c r="A36" s="157">
        <v>43748</v>
      </c>
      <c r="B36" s="158">
        <f>1016.48+130.81</f>
        <v>1147.29</v>
      </c>
      <c r="C36" s="159" t="s">
        <v>189</v>
      </c>
      <c r="D36" s="159" t="s">
        <v>205</v>
      </c>
      <c r="E36" s="160" t="s">
        <v>174</v>
      </c>
      <c r="F36" s="1"/>
    </row>
    <row r="37" spans="1:6" s="87" customFormat="1" x14ac:dyDescent="0.2">
      <c r="A37" s="157">
        <v>43762</v>
      </c>
      <c r="B37" s="158">
        <f>557.44+209.81</f>
        <v>767.25</v>
      </c>
      <c r="C37" s="159" t="s">
        <v>203</v>
      </c>
      <c r="D37" s="159" t="s">
        <v>187</v>
      </c>
      <c r="E37" s="160" t="s">
        <v>173</v>
      </c>
      <c r="F37" s="1"/>
    </row>
    <row r="38" spans="1:6" s="87" customFormat="1" x14ac:dyDescent="0.2">
      <c r="A38" s="157">
        <v>43809</v>
      </c>
      <c r="B38" s="158">
        <f>509.46+149.8</f>
        <v>659.26</v>
      </c>
      <c r="C38" s="159" t="s">
        <v>204</v>
      </c>
      <c r="D38" s="159" t="s">
        <v>187</v>
      </c>
      <c r="E38" s="160" t="s">
        <v>182</v>
      </c>
      <c r="F38" s="1"/>
    </row>
    <row r="39" spans="1:6" s="87" customFormat="1" x14ac:dyDescent="0.2">
      <c r="A39" s="157">
        <v>43817</v>
      </c>
      <c r="B39" s="158">
        <f>537.79+217.97</f>
        <v>755.76</v>
      </c>
      <c r="C39" s="159" t="s">
        <v>196</v>
      </c>
      <c r="D39" s="159" t="s">
        <v>187</v>
      </c>
      <c r="E39" s="160" t="s">
        <v>173</v>
      </c>
      <c r="F39" s="1"/>
    </row>
    <row r="40" spans="1:6" s="87" customFormat="1" x14ac:dyDescent="0.2">
      <c r="A40" s="157">
        <v>43854</v>
      </c>
      <c r="B40" s="158">
        <f>466.84+203.69</f>
        <v>670.53</v>
      </c>
      <c r="C40" s="159" t="s">
        <v>196</v>
      </c>
      <c r="D40" s="159" t="s">
        <v>187</v>
      </c>
      <c r="E40" s="160" t="s">
        <v>173</v>
      </c>
      <c r="F40" s="1"/>
    </row>
    <row r="41" spans="1:6" s="87" customFormat="1" x14ac:dyDescent="0.2">
      <c r="A41" s="157">
        <v>43874</v>
      </c>
      <c r="B41" s="158">
        <f>378.59+26.86+179.19</f>
        <v>584.64</v>
      </c>
      <c r="C41" s="159" t="s">
        <v>206</v>
      </c>
      <c r="D41" s="159" t="s">
        <v>185</v>
      </c>
      <c r="E41" s="160" t="s">
        <v>173</v>
      </c>
      <c r="F41" s="1"/>
    </row>
    <row r="42" spans="1:6" s="87" customFormat="1" x14ac:dyDescent="0.2">
      <c r="A42" s="157">
        <v>43878</v>
      </c>
      <c r="B42" s="158">
        <f>509.45+112.23</f>
        <v>621.67999999999995</v>
      </c>
      <c r="C42" s="159" t="s">
        <v>208</v>
      </c>
      <c r="D42" s="159" t="s">
        <v>186</v>
      </c>
      <c r="E42" s="160" t="s">
        <v>182</v>
      </c>
      <c r="F42" s="1"/>
    </row>
    <row r="43" spans="1:6" s="87" customFormat="1" x14ac:dyDescent="0.2">
      <c r="A43" s="157">
        <v>43885</v>
      </c>
      <c r="B43" s="158">
        <f>408.72+408.72+126.88</f>
        <v>944.32</v>
      </c>
      <c r="C43" s="159" t="s">
        <v>196</v>
      </c>
      <c r="D43" s="159" t="s">
        <v>185</v>
      </c>
      <c r="E43" s="160" t="s">
        <v>209</v>
      </c>
      <c r="F43" s="1"/>
    </row>
    <row r="44" spans="1:6" s="87" customFormat="1" x14ac:dyDescent="0.2">
      <c r="A44" s="157"/>
      <c r="B44" s="158"/>
      <c r="C44" s="159"/>
      <c r="D44" s="159"/>
      <c r="E44" s="160"/>
      <c r="F44" s="1"/>
    </row>
    <row r="45" spans="1:6" s="87" customFormat="1" x14ac:dyDescent="0.2">
      <c r="A45" s="157"/>
      <c r="B45" s="158"/>
      <c r="C45" s="159"/>
      <c r="D45" s="159"/>
      <c r="E45" s="160"/>
      <c r="F45" s="1"/>
    </row>
    <row r="46" spans="1:6" s="87" customFormat="1" x14ac:dyDescent="0.2">
      <c r="A46" s="157"/>
      <c r="B46" s="158"/>
      <c r="C46" s="159"/>
      <c r="D46" s="159"/>
      <c r="E46" s="160"/>
      <c r="F46" s="1"/>
    </row>
    <row r="47" spans="1:6" s="87" customFormat="1" x14ac:dyDescent="0.2">
      <c r="A47" s="157"/>
      <c r="B47" s="158"/>
      <c r="C47" s="159"/>
      <c r="D47" s="159"/>
      <c r="E47" s="160"/>
      <c r="F47" s="1"/>
    </row>
    <row r="48" spans="1:6" s="87" customFormat="1" x14ac:dyDescent="0.2">
      <c r="A48" s="157"/>
      <c r="B48" s="158"/>
      <c r="C48" s="159"/>
      <c r="D48" s="159"/>
      <c r="E48" s="160"/>
      <c r="F48" s="1"/>
    </row>
    <row r="49" spans="1:6" s="87" customFormat="1" x14ac:dyDescent="0.2">
      <c r="A49" s="157"/>
      <c r="B49" s="158"/>
      <c r="C49" s="159"/>
      <c r="D49" s="159"/>
      <c r="E49" s="160"/>
      <c r="F49" s="1"/>
    </row>
    <row r="50" spans="1:6" s="87" customFormat="1" x14ac:dyDescent="0.2">
      <c r="A50" s="157"/>
      <c r="B50" s="158"/>
      <c r="C50" s="159"/>
      <c r="D50" s="159"/>
      <c r="E50" s="160"/>
      <c r="F50" s="1"/>
    </row>
    <row r="51" spans="1:6" s="87" customFormat="1" x14ac:dyDescent="0.2">
      <c r="A51" s="157"/>
      <c r="B51" s="158"/>
      <c r="C51" s="159"/>
      <c r="D51" s="159"/>
      <c r="E51" s="160"/>
      <c r="F51" s="1"/>
    </row>
    <row r="52" spans="1:6" s="87" customFormat="1" hidden="1" x14ac:dyDescent="0.2">
      <c r="A52" s="147"/>
      <c r="B52" s="148"/>
      <c r="C52" s="149"/>
      <c r="D52" s="149"/>
      <c r="E52" s="150"/>
      <c r="F52" s="1"/>
    </row>
    <row r="53" spans="1:6" ht="19.5" customHeight="1" x14ac:dyDescent="0.2">
      <c r="A53" s="107" t="s">
        <v>125</v>
      </c>
      <c r="B53" s="108">
        <f>SUM(B26:B52)</f>
        <v>12076.369999999999</v>
      </c>
      <c r="C53" s="168" t="str">
        <f>IF(SUBTOTAL(3,B26:B52)=SUBTOTAL(103,B26:B52),'Summary and sign-off'!$A$48,'Summary and sign-off'!$A$49)</f>
        <v>Check - there are no hidden rows with data</v>
      </c>
      <c r="D53" s="176" t="str">
        <f>IF('Summary and sign-off'!F56='Summary and sign-off'!F54,'Summary and sign-off'!A51,'Summary and sign-off'!A50)</f>
        <v>Check - each entry provides sufficient information</v>
      </c>
      <c r="E53" s="176"/>
      <c r="F53" s="46"/>
    </row>
    <row r="54" spans="1:6" ht="10.5" customHeight="1" x14ac:dyDescent="0.2">
      <c r="A54" s="27"/>
      <c r="B54" s="22"/>
      <c r="C54" s="27"/>
      <c r="D54" s="27"/>
      <c r="E54" s="27"/>
      <c r="F54" s="27"/>
    </row>
    <row r="55" spans="1:6" ht="24.75" customHeight="1" x14ac:dyDescent="0.2">
      <c r="A55" s="177" t="s">
        <v>126</v>
      </c>
      <c r="B55" s="177"/>
      <c r="C55" s="177"/>
      <c r="D55" s="177"/>
      <c r="E55" s="177"/>
      <c r="F55" s="46"/>
    </row>
    <row r="56" spans="1:6" ht="27" customHeight="1" x14ac:dyDescent="0.2">
      <c r="A56" s="35" t="s">
        <v>117</v>
      </c>
      <c r="B56" s="35" t="s">
        <v>62</v>
      </c>
      <c r="C56" s="35" t="s">
        <v>127</v>
      </c>
      <c r="D56" s="35" t="s">
        <v>128</v>
      </c>
      <c r="E56" s="35" t="s">
        <v>121</v>
      </c>
      <c r="F56" s="49"/>
    </row>
    <row r="57" spans="1:6" s="87" customFormat="1" hidden="1" x14ac:dyDescent="0.2">
      <c r="A57" s="133"/>
      <c r="B57" s="134"/>
      <c r="C57" s="135"/>
      <c r="D57" s="135"/>
      <c r="E57" s="136"/>
      <c r="F57" s="1"/>
    </row>
    <row r="58" spans="1:6" s="87" customFormat="1" x14ac:dyDescent="0.2">
      <c r="A58" s="157">
        <v>43679</v>
      </c>
      <c r="B58" s="158">
        <v>89.58</v>
      </c>
      <c r="C58" s="159" t="s">
        <v>190</v>
      </c>
      <c r="D58" s="159" t="s">
        <v>183</v>
      </c>
      <c r="E58" s="160" t="s">
        <v>175</v>
      </c>
      <c r="F58" s="1"/>
    </row>
    <row r="59" spans="1:6" s="87" customFormat="1" x14ac:dyDescent="0.2">
      <c r="A59" s="157">
        <v>43686</v>
      </c>
      <c r="B59" s="158">
        <v>85.46</v>
      </c>
      <c r="C59" s="159" t="s">
        <v>191</v>
      </c>
      <c r="D59" s="159" t="s">
        <v>183</v>
      </c>
      <c r="E59" s="160" t="s">
        <v>175</v>
      </c>
      <c r="F59" s="1"/>
    </row>
    <row r="60" spans="1:6" s="87" customFormat="1" x14ac:dyDescent="0.2">
      <c r="A60" s="157">
        <v>43690</v>
      </c>
      <c r="B60" s="158">
        <v>12.58</v>
      </c>
      <c r="C60" s="159" t="s">
        <v>176</v>
      </c>
      <c r="D60" s="159" t="s">
        <v>183</v>
      </c>
      <c r="E60" s="160" t="s">
        <v>175</v>
      </c>
      <c r="F60" s="1"/>
    </row>
    <row r="61" spans="1:6" s="87" customFormat="1" x14ac:dyDescent="0.2">
      <c r="A61" s="157">
        <v>43706</v>
      </c>
      <c r="B61" s="158">
        <v>24.24</v>
      </c>
      <c r="C61" s="159" t="s">
        <v>192</v>
      </c>
      <c r="D61" s="159" t="s">
        <v>183</v>
      </c>
      <c r="E61" s="160" t="s">
        <v>175</v>
      </c>
      <c r="F61" s="1"/>
    </row>
    <row r="62" spans="1:6" s="87" customFormat="1" x14ac:dyDescent="0.2">
      <c r="A62" s="157">
        <v>43719</v>
      </c>
      <c r="B62" s="158">
        <v>33.53</v>
      </c>
      <c r="C62" s="159" t="s">
        <v>211</v>
      </c>
      <c r="D62" s="159" t="s">
        <v>184</v>
      </c>
      <c r="E62" s="160" t="s">
        <v>175</v>
      </c>
      <c r="F62" s="1"/>
    </row>
    <row r="63" spans="1:6" s="87" customFormat="1" x14ac:dyDescent="0.2">
      <c r="A63" s="157">
        <v>43721</v>
      </c>
      <c r="B63" s="158">
        <v>9.4</v>
      </c>
      <c r="C63" s="159" t="s">
        <v>193</v>
      </c>
      <c r="D63" s="159" t="s">
        <v>183</v>
      </c>
      <c r="E63" s="160" t="s">
        <v>175</v>
      </c>
      <c r="F63" s="1"/>
    </row>
    <row r="64" spans="1:6" s="87" customFormat="1" x14ac:dyDescent="0.2">
      <c r="A64" s="157">
        <v>43769</v>
      </c>
      <c r="B64" s="158">
        <v>66.959999999999994</v>
      </c>
      <c r="C64" s="159" t="s">
        <v>194</v>
      </c>
      <c r="D64" s="159" t="s">
        <v>183</v>
      </c>
      <c r="E64" s="160" t="s">
        <v>175</v>
      </c>
      <c r="F64" s="1"/>
    </row>
    <row r="65" spans="1:6" s="87" customFormat="1" x14ac:dyDescent="0.2">
      <c r="A65" s="157">
        <v>43881</v>
      </c>
      <c r="B65" s="158">
        <v>15.59</v>
      </c>
      <c r="C65" s="159" t="s">
        <v>195</v>
      </c>
      <c r="D65" s="159" t="s">
        <v>183</v>
      </c>
      <c r="E65" s="160" t="s">
        <v>175</v>
      </c>
      <c r="F65" s="1"/>
    </row>
    <row r="66" spans="1:6" s="87" customFormat="1" x14ac:dyDescent="0.2">
      <c r="A66" s="157"/>
      <c r="B66" s="158"/>
      <c r="C66" s="159"/>
      <c r="D66" s="159"/>
      <c r="E66" s="160"/>
      <c r="F66" s="1"/>
    </row>
    <row r="67" spans="1:6" s="87" customFormat="1" x14ac:dyDescent="0.2">
      <c r="A67" s="157"/>
      <c r="B67" s="158"/>
      <c r="C67" s="159"/>
      <c r="D67" s="159"/>
      <c r="E67" s="160"/>
      <c r="F67" s="1"/>
    </row>
    <row r="68" spans="1:6" s="87" customFormat="1" x14ac:dyDescent="0.2">
      <c r="A68" s="157"/>
      <c r="B68" s="158"/>
      <c r="C68" s="159"/>
      <c r="D68" s="159"/>
      <c r="E68" s="160"/>
      <c r="F68" s="1"/>
    </row>
    <row r="69" spans="1:6" s="87" customFormat="1" x14ac:dyDescent="0.2">
      <c r="A69" s="157"/>
      <c r="B69" s="158"/>
      <c r="C69" s="159"/>
      <c r="D69" s="159"/>
      <c r="E69" s="160"/>
      <c r="F69" s="1"/>
    </row>
    <row r="70" spans="1:6" s="87" customFormat="1" x14ac:dyDescent="0.2">
      <c r="A70" s="157"/>
      <c r="B70" s="158"/>
      <c r="C70" s="159"/>
      <c r="D70" s="159"/>
      <c r="E70" s="160"/>
      <c r="F70" s="1"/>
    </row>
    <row r="71" spans="1:6" s="87" customFormat="1" x14ac:dyDescent="0.2">
      <c r="A71" s="157"/>
      <c r="B71" s="158"/>
      <c r="C71" s="159"/>
      <c r="D71" s="159"/>
      <c r="E71" s="160"/>
      <c r="F71" s="1"/>
    </row>
    <row r="72" spans="1:6" s="87" customFormat="1" x14ac:dyDescent="0.2">
      <c r="A72" s="157"/>
      <c r="B72" s="158"/>
      <c r="C72" s="159"/>
      <c r="D72" s="159"/>
      <c r="E72" s="160"/>
      <c r="F72" s="1"/>
    </row>
    <row r="73" spans="1:6" s="87" customFormat="1" hidden="1" x14ac:dyDescent="0.2">
      <c r="A73" s="133"/>
      <c r="B73" s="134"/>
      <c r="C73" s="135"/>
      <c r="D73" s="135"/>
      <c r="E73" s="136"/>
      <c r="F73" s="1"/>
    </row>
    <row r="74" spans="1:6" ht="19.5" customHeight="1" x14ac:dyDescent="0.2">
      <c r="A74" s="107" t="s">
        <v>129</v>
      </c>
      <c r="B74" s="108">
        <f>SUM(B57:B73)</f>
        <v>337.34</v>
      </c>
      <c r="C74" s="168" t="str">
        <f>IF(SUBTOTAL(3,B57:B73)=SUBTOTAL(103,B57:B73),'Summary and sign-off'!$A$48,'Summary and sign-off'!$A$49)</f>
        <v>Check - there are no hidden rows with data</v>
      </c>
      <c r="D74" s="176" t="str">
        <f>IF('Summary and sign-off'!F57='Summary and sign-off'!F54,'Summary and sign-off'!A51,'Summary and sign-off'!A50)</f>
        <v>Check - each entry provides sufficient information</v>
      </c>
      <c r="E74" s="176"/>
      <c r="F74" s="46"/>
    </row>
    <row r="75" spans="1:6" ht="10.5" customHeight="1" x14ac:dyDescent="0.2">
      <c r="A75" s="27"/>
      <c r="B75" s="92"/>
      <c r="C75" s="22"/>
      <c r="D75" s="27"/>
      <c r="E75" s="27"/>
      <c r="F75" s="27"/>
    </row>
    <row r="76" spans="1:6" ht="34.5" customHeight="1" x14ac:dyDescent="0.2">
      <c r="A76" s="50" t="s">
        <v>130</v>
      </c>
      <c r="B76" s="93">
        <f>B22+B53+B74</f>
        <v>22247.77</v>
      </c>
      <c r="C76" s="51"/>
      <c r="D76" s="51"/>
      <c r="E76" s="51"/>
      <c r="F76" s="26"/>
    </row>
    <row r="77" spans="1:6" x14ac:dyDescent="0.2">
      <c r="A77" s="27"/>
      <c r="B77" s="22"/>
      <c r="C77" s="27"/>
      <c r="D77" s="27"/>
      <c r="E77" s="27"/>
      <c r="F77" s="27"/>
    </row>
    <row r="78" spans="1:6" x14ac:dyDescent="0.2">
      <c r="A78" s="52" t="s">
        <v>73</v>
      </c>
      <c r="B78" s="25"/>
      <c r="C78" s="26"/>
      <c r="D78" s="26"/>
      <c r="E78" s="26"/>
      <c r="F78" s="27"/>
    </row>
    <row r="79" spans="1:6" ht="12.6" customHeight="1" x14ac:dyDescent="0.2">
      <c r="A79" s="23" t="s">
        <v>131</v>
      </c>
      <c r="B79" s="53"/>
      <c r="C79" s="53"/>
      <c r="D79" s="32"/>
      <c r="E79" s="32"/>
      <c r="F79" s="27"/>
    </row>
    <row r="80" spans="1:6" ht="12.95" customHeight="1" x14ac:dyDescent="0.2">
      <c r="A80" s="31" t="s">
        <v>132</v>
      </c>
      <c r="B80" s="27"/>
      <c r="C80" s="32"/>
      <c r="D80" s="27"/>
      <c r="E80" s="32"/>
      <c r="F80" s="27"/>
    </row>
    <row r="81" spans="1:6" x14ac:dyDescent="0.2">
      <c r="A81" s="31" t="s">
        <v>133</v>
      </c>
      <c r="B81" s="32"/>
      <c r="C81" s="32"/>
      <c r="D81" s="32"/>
      <c r="E81" s="54"/>
      <c r="F81" s="46"/>
    </row>
    <row r="82" spans="1:6" x14ac:dyDescent="0.2">
      <c r="A82" s="23" t="s">
        <v>79</v>
      </c>
      <c r="B82" s="25"/>
      <c r="C82" s="26"/>
      <c r="D82" s="26"/>
      <c r="E82" s="26"/>
      <c r="F82" s="27"/>
    </row>
    <row r="83" spans="1:6" ht="12.95" customHeight="1" x14ac:dyDescent="0.2">
      <c r="A83" s="31" t="s">
        <v>134</v>
      </c>
      <c r="B83" s="27"/>
      <c r="C83" s="32"/>
      <c r="D83" s="27"/>
      <c r="E83" s="32"/>
      <c r="F83" s="27"/>
    </row>
    <row r="84" spans="1:6" x14ac:dyDescent="0.2">
      <c r="A84" s="31" t="s">
        <v>135</v>
      </c>
      <c r="B84" s="32"/>
      <c r="C84" s="32"/>
      <c r="D84" s="32"/>
      <c r="E84" s="54"/>
      <c r="F84" s="46"/>
    </row>
    <row r="85" spans="1:6" x14ac:dyDescent="0.2">
      <c r="A85" s="36" t="s">
        <v>136</v>
      </c>
      <c r="B85" s="36"/>
      <c r="C85" s="36"/>
      <c r="D85" s="36"/>
      <c r="E85" s="54"/>
      <c r="F85" s="46"/>
    </row>
    <row r="86" spans="1:6" x14ac:dyDescent="0.2">
      <c r="A86" s="40"/>
      <c r="B86" s="27"/>
      <c r="C86" s="27"/>
      <c r="D86" s="27"/>
      <c r="E86" s="46"/>
      <c r="F86" s="46"/>
    </row>
    <row r="87" spans="1:6" hidden="1" x14ac:dyDescent="0.2">
      <c r="A87" s="40"/>
      <c r="B87" s="27"/>
      <c r="C87" s="27"/>
      <c r="D87" s="27"/>
      <c r="E87" s="46"/>
      <c r="F87" s="46"/>
    </row>
    <row r="88" spans="1:6" hidden="1" x14ac:dyDescent="0.2"/>
    <row r="89" spans="1:6" hidden="1" x14ac:dyDescent="0.2"/>
    <row r="90" spans="1:6" hidden="1" x14ac:dyDescent="0.2"/>
    <row r="91" spans="1:6" hidden="1" x14ac:dyDescent="0.2"/>
    <row r="92" spans="1:6" ht="12.75" hidden="1" customHeight="1" x14ac:dyDescent="0.2"/>
    <row r="93" spans="1:6" hidden="1" x14ac:dyDescent="0.2"/>
    <row r="94" spans="1:6" hidden="1" x14ac:dyDescent="0.2"/>
    <row r="95" spans="1:6" hidden="1" x14ac:dyDescent="0.2">
      <c r="A95" s="55"/>
      <c r="B95" s="46"/>
      <c r="C95" s="46"/>
      <c r="D95" s="46"/>
      <c r="E95" s="46"/>
      <c r="F95" s="46"/>
    </row>
    <row r="96" spans="1:6" hidden="1" x14ac:dyDescent="0.2">
      <c r="A96" s="55"/>
      <c r="B96" s="46"/>
      <c r="C96" s="46"/>
      <c r="D96" s="46"/>
      <c r="E96" s="46"/>
      <c r="F96" s="46"/>
    </row>
    <row r="97" spans="1:6" hidden="1" x14ac:dyDescent="0.2">
      <c r="A97" s="55"/>
      <c r="B97" s="46"/>
      <c r="C97" s="46"/>
      <c r="D97" s="46"/>
      <c r="E97" s="46"/>
      <c r="F97" s="46"/>
    </row>
    <row r="98" spans="1:6" hidden="1" x14ac:dyDescent="0.2">
      <c r="A98" s="55"/>
      <c r="B98" s="46"/>
      <c r="C98" s="46"/>
      <c r="D98" s="46"/>
      <c r="E98" s="46"/>
      <c r="F98" s="46"/>
    </row>
    <row r="99" spans="1:6" hidden="1" x14ac:dyDescent="0.2">
      <c r="A99" s="55"/>
      <c r="B99" s="46"/>
      <c r="C99" s="46"/>
      <c r="D99" s="46"/>
      <c r="E99" s="46"/>
      <c r="F99" s="46"/>
    </row>
    <row r="100" spans="1:6" hidden="1" x14ac:dyDescent="0.2"/>
    <row r="101" spans="1:6" hidden="1" x14ac:dyDescent="0.2"/>
    <row r="102" spans="1:6" hidden="1" x14ac:dyDescent="0.2"/>
    <row r="103" spans="1:6" hidden="1" x14ac:dyDescent="0.2"/>
    <row r="104" spans="1:6" hidden="1" x14ac:dyDescent="0.2"/>
    <row r="105" spans="1:6" hidden="1" x14ac:dyDescent="0.2"/>
    <row r="106" spans="1:6" hidden="1" x14ac:dyDescent="0.2"/>
    <row r="107" spans="1:6" hidden="1" x14ac:dyDescent="0.2"/>
    <row r="108" spans="1:6" x14ac:dyDescent="0.2"/>
    <row r="109" spans="1:6" x14ac:dyDescent="0.2"/>
    <row r="110" spans="1:6" x14ac:dyDescent="0.2"/>
    <row r="111" spans="1:6" x14ac:dyDescent="0.2"/>
    <row r="112" spans="1:6" x14ac:dyDescent="0.2"/>
  </sheetData>
  <sheetProtection sheet="1" formatCells="0" formatRows="0" insertColumns="0" insertRows="0" deleteRows="0"/>
  <mergeCells count="15">
    <mergeCell ref="B7:E7"/>
    <mergeCell ref="B5:E5"/>
    <mergeCell ref="D74:E74"/>
    <mergeCell ref="A1:E1"/>
    <mergeCell ref="A24:E24"/>
    <mergeCell ref="A55:E55"/>
    <mergeCell ref="B2:E2"/>
    <mergeCell ref="B3:E3"/>
    <mergeCell ref="B4:E4"/>
    <mergeCell ref="A8:E8"/>
    <mergeCell ref="A9:E9"/>
    <mergeCell ref="B6:E6"/>
    <mergeCell ref="D22:E22"/>
    <mergeCell ref="D53:E5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28 A51:A52 A12 A21 A57 A7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6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58:A72 A28:A33 A34:A5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B57:B73 B26:B33 B34:B52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C13" sqref="C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 xml:space="preserve">Human Rights Commission </v>
      </c>
      <c r="C2" s="175"/>
      <c r="D2" s="175"/>
      <c r="E2" s="175"/>
      <c r="F2" s="38"/>
    </row>
    <row r="3" spans="1:6" ht="21" customHeight="1" x14ac:dyDescent="0.2">
      <c r="A3" s="4" t="s">
        <v>110</v>
      </c>
      <c r="B3" s="175" t="str">
        <f>'Summary and sign-off'!B3:F3</f>
        <v xml:space="preserve">Paul Hunt </v>
      </c>
      <c r="C3" s="175"/>
      <c r="D3" s="175"/>
      <c r="E3" s="175"/>
      <c r="F3" s="38"/>
    </row>
    <row r="4" spans="1:6" ht="21" customHeight="1" x14ac:dyDescent="0.2">
      <c r="A4" s="4" t="s">
        <v>111</v>
      </c>
      <c r="B4" s="175">
        <f>'Summary and sign-off'!B4:F4</f>
        <v>43647</v>
      </c>
      <c r="C4" s="175"/>
      <c r="D4" s="175"/>
      <c r="E4" s="175"/>
      <c r="F4" s="38"/>
    </row>
    <row r="5" spans="1:6" ht="21" customHeight="1" x14ac:dyDescent="0.2">
      <c r="A5" s="4" t="s">
        <v>112</v>
      </c>
      <c r="B5" s="175">
        <f>'Summary and sign-off'!B5:F5</f>
        <v>44012</v>
      </c>
      <c r="C5" s="175"/>
      <c r="D5" s="175"/>
      <c r="E5" s="175"/>
      <c r="F5" s="38"/>
    </row>
    <row r="6" spans="1:6" ht="21" customHeight="1" x14ac:dyDescent="0.2">
      <c r="A6" s="4" t="s">
        <v>113</v>
      </c>
      <c r="B6" s="170" t="s">
        <v>81</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43689</v>
      </c>
      <c r="B12" s="158">
        <v>119</v>
      </c>
      <c r="C12" s="162" t="s">
        <v>210</v>
      </c>
      <c r="D12" s="162" t="s">
        <v>188</v>
      </c>
      <c r="E12" s="163" t="s">
        <v>175</v>
      </c>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119</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C14" sqref="C1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 xml:space="preserve">Human Rights Commission </v>
      </c>
      <c r="C2" s="175"/>
      <c r="D2" s="175"/>
      <c r="E2" s="175"/>
      <c r="F2" s="24"/>
    </row>
    <row r="3" spans="1:6" ht="21" customHeight="1" x14ac:dyDescent="0.2">
      <c r="A3" s="4" t="s">
        <v>110</v>
      </c>
      <c r="B3" s="175" t="str">
        <f>'Summary and sign-off'!B3:F3</f>
        <v xml:space="preserve">Paul Hunt </v>
      </c>
      <c r="C3" s="175"/>
      <c r="D3" s="175"/>
      <c r="E3" s="175"/>
      <c r="F3" s="24"/>
    </row>
    <row r="4" spans="1:6" ht="21" customHeight="1" x14ac:dyDescent="0.2">
      <c r="A4" s="4" t="s">
        <v>111</v>
      </c>
      <c r="B4" s="175">
        <f>'Summary and sign-off'!B4:F4</f>
        <v>43647</v>
      </c>
      <c r="C4" s="175"/>
      <c r="D4" s="175"/>
      <c r="E4" s="175"/>
      <c r="F4" s="24"/>
    </row>
    <row r="5" spans="1:6" ht="21" customHeight="1" x14ac:dyDescent="0.2">
      <c r="A5" s="4" t="s">
        <v>112</v>
      </c>
      <c r="B5" s="175">
        <f>'Summary and sign-off'!B5:F5</f>
        <v>44012</v>
      </c>
      <c r="C5" s="175"/>
      <c r="D5" s="175"/>
      <c r="E5" s="175"/>
      <c r="F5" s="24"/>
    </row>
    <row r="6" spans="1:6" ht="21" customHeight="1" x14ac:dyDescent="0.2">
      <c r="A6" s="4" t="s">
        <v>113</v>
      </c>
      <c r="B6" s="170" t="s">
        <v>81</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0</v>
      </c>
      <c r="C25" s="106" t="str">
        <f>IF(SUBTOTAL(3,B11:B24)=SUBTOTAL(103,B11:B24),'Summary and sign-off'!$A$48,'Summary and sign-off'!$A$49)</f>
        <v>Check - there are no hidden rows with data</v>
      </c>
      <c r="D25" s="176" t="str">
        <f>IF('Summary and sign-off'!F59='Summary and sign-off'!F54,'Summary and sign-off'!A51,'Summary and sign-off'!A50)</f>
        <v>Check - each entry provides sufficient information</v>
      </c>
      <c r="E25" s="176"/>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19" sqref="B19"/>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 xml:space="preserve">Human Rights Commission </v>
      </c>
      <c r="C2" s="175"/>
      <c r="D2" s="175"/>
      <c r="E2" s="175"/>
      <c r="F2" s="175"/>
    </row>
    <row r="3" spans="1:6" ht="21" customHeight="1" x14ac:dyDescent="0.2">
      <c r="A3" s="4" t="s">
        <v>110</v>
      </c>
      <c r="B3" s="175" t="str">
        <f>'Summary and sign-off'!B3:F3</f>
        <v xml:space="preserve">Paul Hunt </v>
      </c>
      <c r="C3" s="175"/>
      <c r="D3" s="175"/>
      <c r="E3" s="175"/>
      <c r="F3" s="175"/>
    </row>
    <row r="4" spans="1:6" ht="21" customHeight="1" x14ac:dyDescent="0.2">
      <c r="A4" s="4" t="s">
        <v>111</v>
      </c>
      <c r="B4" s="175">
        <f>'Summary and sign-off'!B4:F4</f>
        <v>43647</v>
      </c>
      <c r="C4" s="175"/>
      <c r="D4" s="175"/>
      <c r="E4" s="175"/>
      <c r="F4" s="175"/>
    </row>
    <row r="5" spans="1:6" ht="21" customHeight="1" x14ac:dyDescent="0.2">
      <c r="A5" s="4" t="s">
        <v>112</v>
      </c>
      <c r="B5" s="175">
        <f>'Summary and sign-off'!B5:F5</f>
        <v>44012</v>
      </c>
      <c r="C5" s="175"/>
      <c r="D5" s="175"/>
      <c r="E5" s="175"/>
      <c r="F5" s="175"/>
    </row>
    <row r="6" spans="1:6" ht="21" customHeight="1" x14ac:dyDescent="0.2">
      <c r="A6" s="4" t="s">
        <v>154</v>
      </c>
      <c r="B6" s="170" t="s">
        <v>81</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Check - each entry provides sufficient information</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4bf6e64-41b1-4008-8b31-81e768f35d2f">WVJMT6KT2DMM-1402957948-36489</_dlc_DocId>
    <_dlc_DocIdUrl xmlns="14bf6e64-41b1-4008-8b31-81e768f35d2f">
      <Url>https://hrcnz.sharepoint.com/sites/t/Finance/_layouts/15/DocIdRedir.aspx?ID=WVJMT6KT2DMM-1402957948-36489</Url>
      <Description>WVJMT6KT2DMM-1402957948-36489</Description>
    </_dlc_DocIdUrl>
    <TaxCatchAll xmlns="14bf6e64-41b1-4008-8b31-81e768f35d2f">
      <Value>3</Value>
    </TaxCatchAll>
    <HRC_x0020_Keywords xmlns="14bf6e64-41b1-4008-8b31-81e768f35d2f">CE  Expenses Disclosure</HRC_x0020_Keywords>
    <i0f84bba906045b4af568ee102a52dcb xmlns="14bf6e64-41b1-4008-8b31-81e768f35d2f">
      <Terms xmlns="http://schemas.microsoft.com/office/infopath/2007/PartnerControls">
        <TermInfo xmlns="http://schemas.microsoft.com/office/infopath/2007/PartnerControls">
          <TermName xmlns="http://schemas.microsoft.com/office/infopath/2007/PartnerControls">Financial Management</TermName>
          <TermId xmlns="http://schemas.microsoft.com/office/infopath/2007/PartnerControls">254c30fe-80d0-4bd0-bd47-bb862794ecbd</TermId>
        </TermInfo>
      </Terms>
    </i0f84bba906045b4af568ee102a52dcb>
    <FinancialYear xmlns="14bf6e64-41b1-4008-8b31-81e768f35d2f">2019-20</FinancialYear>
    <Month xmlns="14bf6e64-41b1-4008-8b31-81e768f35d2f">12. June</Month>
    <SharedWithUsers xmlns="6a9c60a0-74e9-44f3-ba66-f34676b7dd08">
      <UserInfo>
        <DisplayName>Ken Smart</DisplayName>
        <AccountId>87</AccountId>
        <AccountType/>
      </UserInfo>
      <UserInfo>
        <DisplayName>Nehalkumar patel</DisplayName>
        <AccountId>157</AccountId>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E2690060EFDAF4CA1160F751CDE888B" ma:contentTypeVersion="38" ma:contentTypeDescription="Create a new document." ma:contentTypeScope="" ma:versionID="4e55f44bbf82c483de7493bf1701d386">
  <xsd:schema xmlns:xsd="http://www.w3.org/2001/XMLSchema" xmlns:xs="http://www.w3.org/2001/XMLSchema" xmlns:p="http://schemas.microsoft.com/office/2006/metadata/properties" xmlns:ns2="14bf6e64-41b1-4008-8b31-81e768f35d2f" xmlns:ns3="6a9c60a0-74e9-44f3-ba66-f34676b7dd08" xmlns:ns4="f0a672b7-abfe-4d24-9c3d-88036a3d6758" targetNamespace="http://schemas.microsoft.com/office/2006/metadata/properties" ma:root="true" ma:fieldsID="586f77680cc03d91d8e2661bc87aea66" ns2:_="" ns3:_="" ns4:_="">
    <xsd:import namespace="14bf6e64-41b1-4008-8b31-81e768f35d2f"/>
    <xsd:import namespace="6a9c60a0-74e9-44f3-ba66-f34676b7dd08"/>
    <xsd:import namespace="f0a672b7-abfe-4d24-9c3d-88036a3d6758"/>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2:FinancialYear" minOccurs="0"/>
                <xsd:element ref="ns2:Month" minOccurs="0"/>
                <xsd:element ref="ns2:HRC_x0020_Keywords" minOccurs="0"/>
                <xsd:element ref="ns2:i0f84bba906045b4af568ee102a52dcb" minOccurs="0"/>
                <xsd:element ref="ns2:TaxCatchAll"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f6e64-41b1-4008-8b31-81e768f35d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inancialYear" ma:index="13" nillable="true" ma:displayName="Financial Year" ma:default="2019-20" ma:description="Financial Year" ma:format="Dropdown" ma:internalName="FinancialYear">
      <xsd:simpleType>
        <xsd:restriction base="dms:Choice">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2012-13"/>
          <xsd:enumeration value="2011-12"/>
          <xsd:enumeration value="2010-11"/>
          <xsd:enumeration value="2009-10"/>
          <xsd:enumeration value="2008-09"/>
          <xsd:enumeration value="2007-08"/>
          <xsd:enumeration value="2006-07"/>
          <xsd:enumeration value="2005-06"/>
          <xsd:enumeration value="2004-05"/>
          <xsd:enumeration value="2003-04"/>
          <xsd:enumeration value="2002-03"/>
          <xsd:enumeration value="2001-02"/>
          <xsd:enumeration value="2000-01"/>
        </xsd:restriction>
      </xsd:simpleType>
    </xsd:element>
    <xsd:element name="Month" ma:index="14" nillable="true" ma:displayName="Month" ma:description="Month" ma:format="Dropdown" ma:internalName="Month">
      <xsd:simpleType>
        <xsd:restriction base="dms:Choice">
          <xsd:enumeration value="01. July"/>
          <xsd:enumeration value="02. August"/>
          <xsd:enumeration value="03. September"/>
          <xsd:enumeration value="04. October"/>
          <xsd:enumeration value="05. November"/>
          <xsd:enumeration value="06. December"/>
          <xsd:enumeration value="07. January"/>
          <xsd:enumeration value="08. February"/>
          <xsd:enumeration value="09. March"/>
          <xsd:enumeration value="10. April"/>
          <xsd:enumeration value="11. May"/>
          <xsd:enumeration value="12. June"/>
        </xsd:restriction>
      </xsd:simpleType>
    </xsd:element>
    <xsd:element name="HRC_x0020_Keywords" ma:index="15" nillable="true" ma:displayName="HRC Keywords" ma:format="Dropdown" ma:internalName="HRC_x0020_Keywords">
      <xsd:simpleType>
        <xsd:union memberTypes="dms:Text">
          <xsd:simpleType>
            <xsd:restriction base="dms:Choice">
              <xsd:enumeration value="Claims"/>
              <xsd:enumeration value="Detailed Budgets"/>
              <xsd:enumeration value="Financial Position"/>
              <xsd:enumeration value="N/A"/>
            </xsd:restriction>
          </xsd:simpleType>
        </xsd:union>
      </xsd:simpleType>
    </xsd:element>
    <xsd:element name="i0f84bba906045b4af568ee102a52dcb" ma:index="17" nillable="true" ma:taxonomy="true" ma:internalName="i0f84bba906045b4af568ee102a52dcb" ma:taxonomyFieldName="RevIMBCS" ma:displayName="HRC Taxonomy" ma:indexed="true" ma:readOnly="false" ma:default="3;#Financial Management|254c30fe-80d0-4bd0-bd47-bb862794ecbd" ma:fieldId="{20f84bba-9060-45b4-af56-8ee102a52dcb}" ma:sspId="b81e6a3b-7119-479f-a0a1-d1ace2e3d91a" ma:termSetId="b5c58978-aacf-4d49-9597-114f1244351d" ma:anchorId="5d59d853-4102-4646-913d-1b8a34a9cbfc" ma:open="false" ma:isKeyword="false">
      <xsd:complexType>
        <xsd:sequence>
          <xsd:element ref="pc:Terms" minOccurs="0" maxOccurs="1"/>
        </xsd:sequence>
      </xsd:complexType>
    </xsd:element>
    <xsd:element name="TaxCatchAll" ma:index="18" nillable="true" ma:displayName="Taxonomy Catch All Column" ma:description="" ma:hidden="true" ma:list="{e98d8594-ac13-4827-9ccc-f6e688be706a}" ma:internalName="TaxCatchAll" ma:showField="CatchAllData" ma:web="14bf6e64-41b1-4008-8b31-81e768f35d2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a9c60a0-74e9-44f3-ba66-f34676b7dd0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a672b7-abfe-4d24-9c3d-88036a3d6758"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purl.org/dc/dcmitype/"/>
    <ds:schemaRef ds:uri="http://schemas.microsoft.com/office/2006/documentManagement/types"/>
    <ds:schemaRef ds:uri="http://schemas.openxmlformats.org/package/2006/metadata/core-properties"/>
    <ds:schemaRef ds:uri="f0a672b7-abfe-4d24-9c3d-88036a3d6758"/>
    <ds:schemaRef ds:uri="http://schemas.microsoft.com/office/infopath/2007/PartnerControls"/>
    <ds:schemaRef ds:uri="http://purl.org/dc/terms/"/>
    <ds:schemaRef ds:uri="6a9c60a0-74e9-44f3-ba66-f34676b7dd08"/>
    <ds:schemaRef ds:uri="14bf6e64-41b1-4008-8b31-81e768f35d2f"/>
    <ds:schemaRef ds:uri="http://www.w3.org/XML/1998/namespace"/>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FB2995A5-01D2-4B18-B719-00DDB989A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f6e64-41b1-4008-8b31-81e768f35d2f"/>
    <ds:schemaRef ds:uri="6a9c60a0-74e9-44f3-ba66-f34676b7dd08"/>
    <ds:schemaRef ds:uri="f0a672b7-abfe-4d24-9c3d-88036a3d6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Philip Henwood</cp:lastModifiedBy>
  <cp:revision/>
  <cp:lastPrinted>2020-07-30T06:19:27Z</cp:lastPrinted>
  <dcterms:created xsi:type="dcterms:W3CDTF">2010-10-17T20:59:02Z</dcterms:created>
  <dcterms:modified xsi:type="dcterms:W3CDTF">2020-07-31T02:33:25Z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0x0101000E2690060EFDAF4CA1160F751CDE888B</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b65f70d7-68c3-4788-b57e-146152ba1d9b</vt:lpwstr>
  </property>
  <property fmtid="{D5CDD505-2E9C-101B-9397-08002B2CF9AE}" pid="10" name="SharedWithUsers">
    <vt:lpwstr>87;#Ken Smart;#157;#Nehalkumar patel</vt:lpwstr>
  </property>
  <property fmtid="{D5CDD505-2E9C-101B-9397-08002B2CF9AE}" pid="11" name="RevIMBCS">
    <vt:lpwstr>3;#Financial Management|254c30fe-80d0-4bd0-bd47-bb862794ecbd</vt:lpwstr>
  </property>
</Properties>
</file>